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kchaorg.sharepoint.com/sites/WX-Weatherization-PR-BrittanyPark/Shared Documents/PR - Brittany Park/05. Contract Procurement/5.05 Form of Proposal/"/>
    </mc:Choice>
  </mc:AlternateContent>
  <xr:revisionPtr revIDLastSave="441" documentId="8_{218CF415-72ED-44B7-9D3B-C254A01F66FC}" xr6:coauthVersionLast="47" xr6:coauthVersionMax="47" xr10:uidLastSave="{60538412-74C0-4F96-945C-30E07A2E22A8}"/>
  <bookViews>
    <workbookView xWindow="-120" yWindow="-120" windowWidth="29040" windowHeight="15720" firstSheet="3" activeTab="5" xr2:uid="{00000000-000D-0000-FFFF-FFFF00000000}"/>
  </bookViews>
  <sheets>
    <sheet name="Instructions" sheetId="6" r:id="rId1"/>
    <sheet name="Base Bid" sheetId="5" r:id="rId2"/>
    <sheet name="Per Unit Invoice Breakout" sheetId="14" r:id="rId3"/>
    <sheet name="Equipment &amp; Signature" sheetId="7" r:id="rId4"/>
    <sheet name="Installation Schedule" sheetId="11" r:id="rId5"/>
    <sheet name="Service Information &amp; Schedule" sheetId="13" r:id="rId6"/>
    <sheet name="Change Order Form" sheetId="16" state="hidden" r:id="rId7"/>
    <sheet name="Worklist Pricing" sheetId="17" state="hidden" r:id="rId8"/>
    <sheet name="Journey level wages 2.3.26" sheetId="18" state="hidden" r:id="rId9"/>
  </sheets>
  <externalReferences>
    <externalReference r:id="rId10"/>
  </externalReferences>
  <definedNames>
    <definedName name="A_Materials">'Base Bid'!$I$25</definedName>
    <definedName name="A_PBLOP">'Base Bid'!$I$26</definedName>
    <definedName name="A_qty">'Base Bid'!$H$27</definedName>
    <definedName name="A_UNIT_TOTAL">'Base Bid'!$I$27</definedName>
    <definedName name="AcostwithTAX">'Base Bid'!#REF!</definedName>
    <definedName name="Address" localSheetId="4">'Installation Schedule'!$A$3</definedName>
    <definedName name="Address" localSheetId="5">'Service Information &amp; Schedule'!$A$3</definedName>
    <definedName name="Address">'Base Bid'!$A$4</definedName>
    <definedName name="AREATAX">'Base Bid'!$J$93</definedName>
    <definedName name="B_Materials">'Base Bid'!$I$29</definedName>
    <definedName name="B_PBLOP">'Base Bid'!$I$30</definedName>
    <definedName name="B_qty">'Base Bid'!$H$31</definedName>
    <definedName name="B_UNIT_TOTAL">'Base Bid'!$I$31</definedName>
    <definedName name="BcostwithTAX">'Base Bid'!#REF!</definedName>
    <definedName name="BLDG1_COMMONAREA_QTY">'Base Bid'!#REF!</definedName>
    <definedName name="BLDG1_LIVINGUNIT_COUNT">'Base Bid'!#REF!</definedName>
    <definedName name="BondCost" localSheetId="1">'Base Bid'!#REF!</definedName>
    <definedName name="BondCost" localSheetId="3">'Equipment &amp; Signature'!#REF!</definedName>
    <definedName name="BondCost" localSheetId="4">'Installation Schedule'!#REF!</definedName>
    <definedName name="BondCost" localSheetId="5">'Service Information &amp; Schedule'!#REF!</definedName>
    <definedName name="BondCost">#REF!</definedName>
    <definedName name="C_Materials">'Base Bid'!$I$33</definedName>
    <definedName name="C_PBLOP">'Base Bid'!$I$34</definedName>
    <definedName name="C_qty">'Base Bid'!$H$35</definedName>
    <definedName name="C_UNIT_TOTAL">'Base Bid'!$I$35</definedName>
    <definedName name="CcostwithTAX">'Base Bid'!#REF!</definedName>
    <definedName name="contractnumber">'Base Bid'!#REF!</definedName>
    <definedName name="D_Materials">'Base Bid'!$I$37</definedName>
    <definedName name="D_PBLOP">'Base Bid'!$I$38</definedName>
    <definedName name="D_QTY">'Base Bid'!$H$39</definedName>
    <definedName name="D_UNIT_TOTAL">'Base Bid'!$I$39</definedName>
    <definedName name="DcostwithTAX">'Base Bid'!#REF!</definedName>
    <definedName name="Dropdown3" localSheetId="1">'Base Bid'!#REF!</definedName>
    <definedName name="Dropdown3" localSheetId="3">'Equipment &amp; Signature'!#REF!</definedName>
    <definedName name="Dropdown3" localSheetId="4">'Installation Schedule'!#REF!</definedName>
    <definedName name="Dropdown3" localSheetId="5">'Service Information &amp; Schedule'!#REF!</definedName>
    <definedName name="E_Materials">'Base Bid'!$I$41</definedName>
    <definedName name="E_PBLOP">'Base Bid'!$I$42</definedName>
    <definedName name="E_QTY">'Base Bid'!$H$43</definedName>
    <definedName name="E_UNIT_TOTAL">'Base Bid'!$I$43</definedName>
    <definedName name="EcostwithTAX">'Base Bid'!#REF!</definedName>
    <definedName name="F_MATERIALS">'Base Bid'!$I$45</definedName>
    <definedName name="F_PBLOP">'Base Bid'!$I$46</definedName>
    <definedName name="F_QTY">'Base Bid'!$H$47</definedName>
    <definedName name="F_UNIT_TOTAL">'Base Bid'!$I$47</definedName>
    <definedName name="FcostwithTAX">'Base Bid'!#REF!</definedName>
    <definedName name="G_MATERIALS">'Base Bid'!$I$49</definedName>
    <definedName name="G_PBLOP">'Base Bid'!$I$50</definedName>
    <definedName name="G_QTY">'Base Bid'!$H$51</definedName>
    <definedName name="G_UNIT_TOTAL">'Base Bid'!$I$51</definedName>
    <definedName name="GcostwithTAX">'Base Bid'!#REF!</definedName>
    <definedName name="H_MATERIALS">'Base Bid'!$I$53</definedName>
    <definedName name="H_PBLOP">'Base Bid'!$I$54</definedName>
    <definedName name="H_QTY">'Base Bid'!$H$55</definedName>
    <definedName name="H_UNIT_TOTAL">'Base Bid'!$I$55</definedName>
    <definedName name="HcostwithTAX">'Base Bid'!#REF!</definedName>
    <definedName name="I_MATERIALS">'Base Bid'!$I$57</definedName>
    <definedName name="I_PBLOP">'Base Bid'!$I$58</definedName>
    <definedName name="I_QTY">'Base Bid'!$H$59</definedName>
    <definedName name="I_UNIT_TOTAL">'Base Bid'!$I$59</definedName>
    <definedName name="IcostwithTAX">'Base Bid'!#REF!</definedName>
    <definedName name="J_MATERIALS">'Base Bid'!$I$61</definedName>
    <definedName name="J_PBLOP">'Base Bid'!$I$63</definedName>
    <definedName name="J_QTY">'Base Bid'!$H$63</definedName>
    <definedName name="J_UNIT_TOTAL">'Base Bid'!$I$65</definedName>
    <definedName name="JcostwithTAX">'Base Bid'!#REF!</definedName>
    <definedName name="JPBLOP">'Base Bid'!$I$62</definedName>
    <definedName name="K_MATERIALS">'Base Bid'!$I$65</definedName>
    <definedName name="K_PBLOP">'Base Bid'!$I$66</definedName>
    <definedName name="K_QTY">'Base Bid'!$H$67</definedName>
    <definedName name="K_UNIT_TOTAL">'Base Bid'!$I$67</definedName>
    <definedName name="KcostwithTAX">'Base Bid'!#REF!</definedName>
    <definedName name="L_MATERIALS">'Base Bid'!$I$69</definedName>
    <definedName name="L_PBLOP">'Base Bid'!$I$70</definedName>
    <definedName name="L_PBLOP\">'Base Bid'!$I$70</definedName>
    <definedName name="L_QTY">'Base Bid'!$H$71</definedName>
    <definedName name="L_UNIT_TOTAL">'Base Bid'!$I$71</definedName>
    <definedName name="LaborOverheadandProfit" localSheetId="1">'Base Bid'!#REF!</definedName>
    <definedName name="LaborOverheadandProfit" localSheetId="3">'Equipment &amp; Signature'!#REF!</definedName>
    <definedName name="LaborOverheadandProfit" localSheetId="4">'Installation Schedule'!#REF!</definedName>
    <definedName name="LaborOverheadandProfit" localSheetId="5">'Service Information &amp; Schedule'!#REF!</definedName>
    <definedName name="LaborOverheadandProfit">#REF!</definedName>
    <definedName name="LcostwithTAX">'Base Bid'!#REF!</definedName>
    <definedName name="M_MATERIALS">'Base Bid'!$I$73</definedName>
    <definedName name="M_PBLOP">'Base Bid'!$I$74</definedName>
    <definedName name="M_QTY">'Base Bid'!$H$75</definedName>
    <definedName name="M_UNIT_TOTAL">'Base Bid'!$I$75</definedName>
    <definedName name="MaterialCost" localSheetId="1">'Base Bid'!$I$95</definedName>
    <definedName name="MaterialCost" localSheetId="3">'Equipment &amp; Signature'!#REF!</definedName>
    <definedName name="MaterialCost" localSheetId="4">'Installation Schedule'!#REF!</definedName>
    <definedName name="MaterialCost" localSheetId="5">'Service Information &amp; Schedule'!#REF!</definedName>
    <definedName name="MaterialCost">#REF!</definedName>
    <definedName name="McostwithTAX">'Base Bid'!#REF!</definedName>
    <definedName name="MultiFamily">'Worklist Pricing'!$F$2:$F$120</definedName>
    <definedName name="N_MATERIALS">'Base Bid'!$I$77</definedName>
    <definedName name="N_PBLOP">'Base Bid'!$I$78</definedName>
    <definedName name="N_QTY">'Base Bid'!$H$79</definedName>
    <definedName name="N_UNIT_TOTAL">'Base Bid'!$I$79</definedName>
    <definedName name="NameofProject" localSheetId="4">'Installation Schedule'!$A$2</definedName>
    <definedName name="NameofProject" localSheetId="5">'Service Information &amp; Schedule'!$A$2</definedName>
    <definedName name="NameofProject">'Base Bid'!$A$3</definedName>
    <definedName name="NcostwithTAX">'Base Bid'!#REF!</definedName>
    <definedName name="O_MATERIALS">'Base Bid'!$I$81</definedName>
    <definedName name="O_PBLOP">'Base Bid'!$I$82</definedName>
    <definedName name="O_QTY">'Base Bid'!$H$83</definedName>
    <definedName name="O_UNIT_TOTAL">'Base Bid'!$I$83</definedName>
    <definedName name="OcostwithTAX">'Base Bid'!#REF!</definedName>
    <definedName name="P_MATERIALS">'Base Bid'!$I$85</definedName>
    <definedName name="P_PBLOP">'Base Bid'!$I$86</definedName>
    <definedName name="P_QTY">'Base Bid'!$H$87</definedName>
    <definedName name="P_UNIT_TOTAL">'Base Bid'!$I$87</definedName>
    <definedName name="PBLOP" localSheetId="3">'Equipment &amp; Signature'!#REF!</definedName>
    <definedName name="PBLOP" localSheetId="4">'Installation Schedule'!#REF!</definedName>
    <definedName name="PBLOP" localSheetId="5">'Service Information &amp; Schedule'!#REF!</definedName>
    <definedName name="PBLOP">'Base Bid'!$I$96</definedName>
    <definedName name="PcostwithTAX">'Base Bid'!#REF!</definedName>
    <definedName name="PermitCost" localSheetId="1">'Base Bid'!$I$96</definedName>
    <definedName name="PermitCost" localSheetId="3">'Equipment &amp; Signature'!#REF!</definedName>
    <definedName name="PermitCost" localSheetId="4">'Installation Schedule'!#REF!</definedName>
    <definedName name="PermitCost" localSheetId="5">'Service Information &amp; Schedule'!#REF!</definedName>
    <definedName name="PermitCost">#REF!</definedName>
    <definedName name="PrevailingWages">Table3[#All]</definedName>
    <definedName name="_xlnm.Print_Area" localSheetId="1">'Base Bid'!$A$1:$J$102</definedName>
    <definedName name="_xlnm.Print_Area" localSheetId="6">'Change Order Form'!$A$1:$K$55</definedName>
    <definedName name="_xlnm.Print_Area" localSheetId="3">'Equipment &amp; Signature'!$A$1:$P$36</definedName>
    <definedName name="_xlnm.Print_Area" localSheetId="4">'Installation Schedule'!$A$1:$J$35</definedName>
    <definedName name="_xlnm.Print_Area" localSheetId="0">Instructions!$A$1:$I$57</definedName>
    <definedName name="_xlnm.Print_Area" localSheetId="5">'Service Information &amp; Schedule'!$A$1:$K$31</definedName>
    <definedName name="ProjectType" localSheetId="8">'[1]Worklist Pricing'!$A$2:$A$3</definedName>
    <definedName name="ProjectType">'Worklist Pricing'!$A$2:$A$3</definedName>
    <definedName name="Q_MATERIALS">'Base Bid'!$I$89</definedName>
    <definedName name="Q_PBLOP">'Base Bid'!$I$90</definedName>
    <definedName name="Q_QTY">'Base Bid'!$H$91</definedName>
    <definedName name="Q_UNIT_TOTAL">'Base Bid'!$I$91</definedName>
    <definedName name="QcostwithTAX">'Base Bid'!#REF!</definedName>
    <definedName name="SingleFamily">'Worklist Pricing'!$C$2:$C$111</definedName>
    <definedName name="Tax">'Base Bid'!$I$98</definedName>
    <definedName name="TaxRate" localSheetId="1">'Base Bid'!$J$20</definedName>
    <definedName name="TaxRate" localSheetId="3">'Equipment &amp; Signature'!#REF!</definedName>
    <definedName name="TaxRate" localSheetId="4">'Installation Schedule'!$I$12</definedName>
    <definedName name="TaxRate" localSheetId="5">'Service Information &amp; Schedule'!$J$12</definedName>
    <definedName name="TaxRate">#REF!</definedName>
    <definedName name="TotalLOP">'Base Bid'!$I$96:$J$96</definedName>
    <definedName name="TotalPermitsandBond">'Base Bid'!$I$97:$J$97</definedName>
    <definedName name="TotalTax" localSheetId="1">'Base Bid'!#REF!</definedName>
    <definedName name="TotalTax" localSheetId="3">'Equipment &amp; Signature'!#REF!</definedName>
    <definedName name="TotalTax" localSheetId="4">'Installation Schedule'!#REF!</definedName>
    <definedName name="TotalTax" localSheetId="5">'Service Information &amp; Schedule'!#REF!</definedName>
    <definedName name="TotalTax">#REF!</definedName>
    <definedName name="TOTALUNITS" localSheetId="1">'Base Bid'!#REF!</definedName>
    <definedName name="TOTALUNITS" localSheetId="3">'Equipment &amp; Signature'!#REF!</definedName>
    <definedName name="TOTALUNITS" localSheetId="4">'Installation Schedule'!#REF!</definedName>
    <definedName name="TOTALUNITS" localSheetId="5">'Service Information &amp; Schedule'!#REF!</definedName>
    <definedName name="TOTALUN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4" l="1"/>
  <c r="G7" i="17"/>
  <c r="F7" i="17"/>
  <c r="G6" i="17"/>
  <c r="F6" i="17"/>
  <c r="G5" i="17"/>
  <c r="F5" i="17"/>
  <c r="G4" i="17"/>
  <c r="F4" i="17"/>
  <c r="G3" i="17"/>
  <c r="F3" i="17"/>
  <c r="G2" i="17"/>
  <c r="F2" i="17"/>
  <c r="J38" i="16"/>
  <c r="J37" i="16"/>
  <c r="J36" i="16"/>
  <c r="H29" i="16"/>
  <c r="J29" i="16" s="1"/>
  <c r="H28" i="16"/>
  <c r="J28" i="16" s="1"/>
  <c r="H27" i="16"/>
  <c r="J27" i="16" s="1"/>
  <c r="H26" i="16"/>
  <c r="J26" i="16" s="1"/>
  <c r="H25" i="16"/>
  <c r="J25" i="16" s="1"/>
  <c r="H22" i="16"/>
  <c r="J22" i="16" s="1"/>
  <c r="H21" i="16"/>
  <c r="J21" i="16" s="1"/>
  <c r="H20" i="16"/>
  <c r="J20" i="16" s="1"/>
  <c r="H19" i="16"/>
  <c r="J19" i="16" s="1"/>
  <c r="H18" i="16"/>
  <c r="J18" i="16" s="1"/>
  <c r="H17" i="16"/>
  <c r="J17" i="16" s="1"/>
  <c r="H16" i="16"/>
  <c r="J16" i="16" s="1"/>
  <c r="H15" i="16"/>
  <c r="J15" i="16" s="1"/>
  <c r="H14" i="16"/>
  <c r="J14" i="16" s="1"/>
  <c r="H13" i="16"/>
  <c r="J13" i="16" s="1"/>
  <c r="H12" i="16"/>
  <c r="J12" i="16" s="1"/>
  <c r="D7" i="16"/>
  <c r="A3" i="13"/>
  <c r="A2" i="13"/>
  <c r="A3" i="11"/>
  <c r="A2" i="11"/>
  <c r="A19" i="7"/>
  <c r="A17" i="7"/>
  <c r="A15" i="7"/>
  <c r="A13" i="7"/>
  <c r="A11" i="7"/>
  <c r="A9" i="7"/>
  <c r="A3" i="7"/>
  <c r="A2" i="7"/>
  <c r="G38" i="14"/>
  <c r="H39" i="14" s="1"/>
  <c r="J35" i="14"/>
  <c r="P34" i="14" s="1"/>
  <c r="O34" i="14"/>
  <c r="O36" i="14" s="1"/>
  <c r="N34" i="14"/>
  <c r="N36" i="14" s="1"/>
  <c r="A34" i="14"/>
  <c r="O33" i="14"/>
  <c r="N33" i="14"/>
  <c r="M33" i="14"/>
  <c r="L33" i="14"/>
  <c r="K33" i="14"/>
  <c r="J31" i="14"/>
  <c r="P30" i="14"/>
  <c r="O30" i="14"/>
  <c r="O32" i="14" s="1"/>
  <c r="N30" i="14"/>
  <c r="N32" i="14" s="1"/>
  <c r="M30" i="14"/>
  <c r="A30" i="14"/>
  <c r="O29" i="14"/>
  <c r="N29" i="14"/>
  <c r="M29" i="14"/>
  <c r="L29" i="14"/>
  <c r="O27" i="14"/>
  <c r="N27" i="14"/>
  <c r="M27" i="14"/>
  <c r="J27" i="14"/>
  <c r="I27" i="14"/>
  <c r="L27" i="14" s="1"/>
  <c r="P26" i="14"/>
  <c r="O26" i="14"/>
  <c r="O28" i="14" s="1"/>
  <c r="N26" i="14"/>
  <c r="N28" i="14" s="1"/>
  <c r="M26" i="14"/>
  <c r="M28" i="14" s="1"/>
  <c r="I26" i="14"/>
  <c r="L26" i="14" s="1"/>
  <c r="A26" i="14"/>
  <c r="J23" i="14"/>
  <c r="L23" i="14" s="1"/>
  <c r="I23" i="14"/>
  <c r="I22" i="14"/>
  <c r="O22" i="14" s="1"/>
  <c r="A22" i="14"/>
  <c r="L21" i="14"/>
  <c r="I19" i="14"/>
  <c r="I18" i="14"/>
  <c r="M34" i="14" s="1"/>
  <c r="M36" i="14" s="1"/>
  <c r="A18" i="14"/>
  <c r="K17" i="14"/>
  <c r="I15" i="14"/>
  <c r="O14" i="14"/>
  <c r="N14" i="14"/>
  <c r="M14" i="14"/>
  <c r="I14" i="14"/>
  <c r="L30" i="14" s="1"/>
  <c r="A14" i="14"/>
  <c r="K13" i="14"/>
  <c r="J11" i="14"/>
  <c r="N11" i="14" s="1"/>
  <c r="I11" i="14"/>
  <c r="I10" i="14"/>
  <c r="O10" i="14" s="1"/>
  <c r="A10" i="14"/>
  <c r="K9" i="14"/>
  <c r="I7" i="14"/>
  <c r="O6" i="14"/>
  <c r="I6" i="14"/>
  <c r="N6" i="14" s="1"/>
  <c r="A6" i="14"/>
  <c r="K5" i="14"/>
  <c r="O4" i="14"/>
  <c r="N4" i="14"/>
  <c r="M4" i="14"/>
  <c r="L4" i="14"/>
  <c r="I91" i="5"/>
  <c r="I87" i="5"/>
  <c r="I83" i="5"/>
  <c r="I79" i="5"/>
  <c r="I75" i="5"/>
  <c r="I71" i="5"/>
  <c r="I67" i="5"/>
  <c r="I63" i="5"/>
  <c r="I59" i="5"/>
  <c r="I55" i="5"/>
  <c r="I51" i="5"/>
  <c r="H47" i="5"/>
  <c r="K25" i="14" s="1"/>
  <c r="K27" i="14" s="1"/>
  <c r="H43" i="5"/>
  <c r="I43" i="5" s="1"/>
  <c r="H39" i="5"/>
  <c r="I39" i="5" s="1"/>
  <c r="H35" i="5"/>
  <c r="I35" i="5" s="1"/>
  <c r="H31" i="5"/>
  <c r="I31" i="5" s="1"/>
  <c r="H27" i="5"/>
  <c r="I96" i="5" s="1"/>
  <c r="I98" i="5" s="1"/>
  <c r="I27" i="5" l="1"/>
  <c r="K21" i="14"/>
  <c r="J30" i="16"/>
  <c r="J31" i="16" s="1"/>
  <c r="J39" i="16" s="1"/>
  <c r="J23" i="16"/>
  <c r="K15" i="14"/>
  <c r="O24" i="14"/>
  <c r="L31" i="14"/>
  <c r="L32" i="14" s="1"/>
  <c r="L15" i="14"/>
  <c r="N35" i="14"/>
  <c r="L28" i="14"/>
  <c r="K10" i="14"/>
  <c r="K23" i="14"/>
  <c r="L22" i="14"/>
  <c r="L24" i="14" s="1"/>
  <c r="J7" i="14"/>
  <c r="L18" i="14"/>
  <c r="L19" i="14"/>
  <c r="N22" i="14"/>
  <c r="N24" i="14" s="1"/>
  <c r="N23" i="14"/>
  <c r="L11" i="14"/>
  <c r="M23" i="14"/>
  <c r="K6" i="14"/>
  <c r="O11" i="14"/>
  <c r="O12" i="14" s="1"/>
  <c r="K22" i="14"/>
  <c r="K24" i="14" s="1"/>
  <c r="J19" i="14"/>
  <c r="M35" i="14" s="1"/>
  <c r="M11" i="14"/>
  <c r="K18" i="14"/>
  <c r="O23" i="14"/>
  <c r="K34" i="14"/>
  <c r="L35" i="14"/>
  <c r="M6" i="14"/>
  <c r="P10" i="14"/>
  <c r="K14" i="14"/>
  <c r="N18" i="14"/>
  <c r="N19" i="14"/>
  <c r="P22" i="14"/>
  <c r="K26" i="14"/>
  <c r="K28" i="14" s="1"/>
  <c r="K30" i="14"/>
  <c r="L34" i="14"/>
  <c r="L36" i="14" s="1"/>
  <c r="K11" i="14"/>
  <c r="L10" i="14"/>
  <c r="L12" i="14" s="1"/>
  <c r="M10" i="14"/>
  <c r="M12" i="14" s="1"/>
  <c r="K19" i="14"/>
  <c r="M22" i="14"/>
  <c r="M24" i="14" s="1"/>
  <c r="N10" i="14"/>
  <c r="N12" i="14" s="1"/>
  <c r="L6" i="14"/>
  <c r="J15" i="14"/>
  <c r="M31" i="14" s="1"/>
  <c r="M32" i="14" s="1"/>
  <c r="M18" i="14"/>
  <c r="M19" i="14"/>
  <c r="L14" i="14"/>
  <c r="L16" i="14" s="1"/>
  <c r="O18" i="14"/>
  <c r="O19" i="14"/>
  <c r="I47" i="5"/>
  <c r="I95" i="5"/>
  <c r="I101" i="5" s="1"/>
  <c r="H44" i="14" s="1"/>
  <c r="J41" i="16" l="1"/>
  <c r="I44" i="16" s="1"/>
  <c r="L20" i="14"/>
  <c r="P6" i="14"/>
  <c r="O7" i="14"/>
  <c r="O8" i="14" s="1"/>
  <c r="O37" i="14" s="1"/>
  <c r="L7" i="14"/>
  <c r="L8" i="14" s="1"/>
  <c r="L37" i="14" s="1"/>
  <c r="M20" i="14"/>
  <c r="K20" i="14"/>
  <c r="K35" i="14"/>
  <c r="K36" i="14" s="1"/>
  <c r="K12" i="14"/>
  <c r="K31" i="14"/>
  <c r="K32" i="14" s="1"/>
  <c r="O20" i="14"/>
  <c r="N7" i="14"/>
  <c r="N8" i="14" s="1"/>
  <c r="N20" i="14"/>
  <c r="K16" i="14"/>
  <c r="P14" i="14"/>
  <c r="N15" i="14"/>
  <c r="N16" i="14" s="1"/>
  <c r="O31" i="14"/>
  <c r="O15" i="14"/>
  <c r="O16" i="14" s="1"/>
  <c r="N31" i="14"/>
  <c r="M15" i="14"/>
  <c r="M16" i="14" s="1"/>
  <c r="K7" i="14"/>
  <c r="K8" i="14" s="1"/>
  <c r="K37" i="14" s="1"/>
  <c r="M7" i="14"/>
  <c r="M8" i="14" s="1"/>
  <c r="M37" i="14" s="1"/>
  <c r="O35" i="14"/>
  <c r="P18" i="14"/>
  <c r="N37" i="14" l="1"/>
  <c r="G42" i="14" s="1"/>
  <c r="H4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tc={3E64E124-F8BF-499E-97C1-5B37EBDAA9EA}</author>
    <author>Heather Hurt</author>
  </authors>
  <commentList>
    <comment ref="B8" authorId="0" shapeId="0" xr:uid="{3E64E124-F8BF-499E-97C1-5B37EBDAA9E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@Heather Hurt @Agusto Navarro match to other page when corrected</t>
      </text>
    </comment>
    <comment ref="A32" authorId="1" shapeId="0" xr:uid="{C373FC6F-D9AB-4E29-84C1-CCDF94C3D2F2}">
      <text>
        <r>
          <rPr>
            <sz val="11"/>
            <color theme="1"/>
            <rFont val="Aptos"/>
            <family val="2"/>
            <scheme val="minor"/>
          </rPr>
          <t>Hand Typed signature acceptable.</t>
        </r>
      </text>
    </comment>
  </commentList>
</comments>
</file>

<file path=xl/sharedStrings.xml><?xml version="1.0" encoding="utf-8"?>
<sst xmlns="http://schemas.openxmlformats.org/spreadsheetml/2006/main" count="362" uniqueCount="184">
  <si>
    <t xml:space="preserve">INSTRUCTIONS FOR ENTRY </t>
  </si>
  <si>
    <t>BASE BID WORKSHEET</t>
  </si>
  <si>
    <r>
      <t xml:space="preserve">Select the base bid workworksheet and </t>
    </r>
    <r>
      <rPr>
        <i/>
        <sz val="11"/>
        <color rgb="FFFF0000"/>
        <rFont val="Aptos"/>
        <family val="2"/>
        <scheme val="minor"/>
      </rPr>
      <t>enter into all cells that are highlighted in orange</t>
    </r>
    <r>
      <rPr>
        <i/>
        <sz val="11"/>
        <color theme="1"/>
        <rFont val="Aptos"/>
        <family val="2"/>
        <scheme val="minor"/>
      </rPr>
      <t>. The cells highlighted in grey will automatically total the work and tax rates provided. 
Ensure to enter the project tax rate on page 2.</t>
    </r>
  </si>
  <si>
    <t xml:space="preserve">ALTERNATE BID WORKSHEET </t>
  </si>
  <si>
    <t>If there is an alternate bid worksheet below, repeat the same steps as in the Base Bid with the different equipment specified. An example of an alternate bid would be through wall DHP's vs. Split System DHPs. Labor and Materials will be different; therefore, pricing for each scope needs to be provided.</t>
  </si>
  <si>
    <t xml:space="preserve">  EQUIPMENT AND SIGNATURE WORKSHEET</t>
  </si>
  <si>
    <t>This is where you will enter manufacturer and model information for each product specified. The equpiment for both the base bid an any alternates will be listed here. You are only entering information into the orange cells. If there is not enough room in the line you can decrease the font size. Typed names will be accepted as signature. You must also select if the equipment differs from what was provided in the Mechanical Specifications.</t>
  </si>
  <si>
    <t>INSTALLATION SCHEDULE</t>
  </si>
  <si>
    <t xml:space="preserve">The anticipated installation schedule can be based off of projected completion date as much as possible. This is not a scored category but rather assists in planning, spending and  contract dates. This must be completed. </t>
  </si>
  <si>
    <t>SERVICE INFORMATION &amp; SCHEDULE</t>
  </si>
  <si>
    <t xml:space="preserve">This is not a scored category but will provide informaiton to the owner for potential serivces offered by the installer that may be utilized directly from the owner. </t>
  </si>
  <si>
    <t>TURNING IN YOUR BID</t>
  </si>
  <si>
    <t xml:space="preserve">You will turn in this completed work book, with your equipment and signature page (hand typed signature will sufice). This has been presented as a tool to provide quality control checks for pricing on a project and per unit basis. The per building calculations will help inform invoices and what costs should be billed on a bldg by bldg level as stated in the contract. </t>
  </si>
  <si>
    <t xml:space="preserve">QUESTIONS </t>
  </si>
  <si>
    <r>
      <t xml:space="preserve">If there are any questions or complications with this workbook contact:
</t>
    </r>
    <r>
      <rPr>
        <b/>
        <i/>
        <sz val="11"/>
        <color theme="1"/>
        <rFont val="Aptos"/>
        <family val="2"/>
        <scheme val="minor"/>
      </rPr>
      <t>Heather Hurt at heathere@kcha.org or (206) 214-1363 or</t>
    </r>
    <r>
      <rPr>
        <i/>
        <sz val="11"/>
        <color theme="1"/>
        <rFont val="Aptos"/>
        <family val="2"/>
        <scheme val="minor"/>
      </rPr>
      <t xml:space="preserve">
</t>
    </r>
    <r>
      <rPr>
        <b/>
        <i/>
        <sz val="11"/>
        <color theme="1"/>
        <rFont val="Aptos"/>
        <family val="2"/>
        <scheme val="minor"/>
      </rPr>
      <t>JaNita Clairmont at JaNitaC@kcha.org or (206) 576-2132</t>
    </r>
  </si>
  <si>
    <t>Mechanical &amp; Electrical</t>
  </si>
  <si>
    <t>BRITTANY PARK</t>
  </si>
  <si>
    <t>18265 First Avenue South, Normandy Park, WA 98148</t>
  </si>
  <si>
    <t>The undersigned, having reviewed the specifications, site conditions, and all related documents, and having field-verified all measurements outlined in the Mechanical Work Specifications prepared by the King County Housing Authority, hereby proposes to furnish all necessary labor, materials, and equipment to complete the mechanical work at the specified property and address. Each bidder must submit a base bid representing the firm’s contract price for the full scope of work as proposed. Additionally, bidders may provide alternate pricing for optional work that may be selected in conjunction with the base bid. Unit pricing is also required and will be used to determine any additional or deductive changes to the project scope.</t>
  </si>
  <si>
    <t xml:space="preserve">In Unit </t>
  </si>
  <si>
    <t>Common Area</t>
  </si>
  <si>
    <t>PTHP</t>
  </si>
  <si>
    <t>PTHP Thermostat</t>
  </si>
  <si>
    <t>Supply Damper</t>
  </si>
  <si>
    <t>Exhaust Damper</t>
  </si>
  <si>
    <t>Fire Dampers</t>
  </si>
  <si>
    <t>Water Pump</t>
  </si>
  <si>
    <t>Total</t>
  </si>
  <si>
    <t>*Enter data in orange cells only</t>
  </si>
  <si>
    <t>UNIT PRICING Pre-Tax</t>
  </si>
  <si>
    <t>(A)  In-Unit PTHP(AIO Vertical Tower Heat Pump)</t>
  </si>
  <si>
    <t>Material Cost per Unit</t>
  </si>
  <si>
    <t>Labor, Overhead &amp; Profit per Unit</t>
  </si>
  <si>
    <t>Total required</t>
  </si>
  <si>
    <t>(B)  In-Unit PTHP Thermostat</t>
  </si>
  <si>
    <t>(C) Common Area Supply Damper</t>
  </si>
  <si>
    <t>(D) Common Area Exhaust Damper</t>
  </si>
  <si>
    <t>(E) Common Area Fire Damper</t>
  </si>
  <si>
    <t>(F) Common Area Water Pump</t>
  </si>
  <si>
    <t>(G) HVAC Balancing system to ASHRAE 62.1 and ASHRAE 62.2</t>
  </si>
  <si>
    <t>(H) WORK ITEM</t>
  </si>
  <si>
    <t>(I) WORK ITEM</t>
  </si>
  <si>
    <t>(J) WORK ITEM</t>
  </si>
  <si>
    <t>(K) WORK ITEM</t>
  </si>
  <si>
    <t>(L) WORK ITEM</t>
  </si>
  <si>
    <t>(M) WORK ITEM</t>
  </si>
  <si>
    <t>(N) WORK ITEM</t>
  </si>
  <si>
    <t>(O) WORK ITEM</t>
  </si>
  <si>
    <t>(P) WORK ITEM</t>
  </si>
  <si>
    <t>(Q) WORK ITEM</t>
  </si>
  <si>
    <t>BASE BID SUMMARY</t>
  </si>
  <si>
    <t>Total Materials (Non Taxable)</t>
  </si>
  <si>
    <t>Total Labor, Overhead &amp; Profit</t>
  </si>
  <si>
    <t>Total Permits and Bond per Project</t>
  </si>
  <si>
    <t>Tax on all P,B,L,O&amp;P</t>
  </si>
  <si>
    <t xml:space="preserve">Total Contract Base Bid, including Tax </t>
  </si>
  <si>
    <t>KCHA USE ONLY</t>
  </si>
  <si>
    <t>Total Number of Bldgs</t>
  </si>
  <si>
    <t>Tax per</t>
  </si>
  <si>
    <t>Per Unit Cost for Access Entry</t>
  </si>
  <si>
    <t xml:space="preserve"> </t>
  </si>
  <si>
    <t>Total Per Bldg</t>
  </si>
  <si>
    <t>Total Cost Per Bldg</t>
  </si>
  <si>
    <t>Total Permits and Bond per Project with Tax</t>
  </si>
  <si>
    <t>Tax on Bond</t>
  </si>
  <si>
    <t>Total Contract Cost</t>
  </si>
  <si>
    <t>Cost from base Bid error check</t>
  </si>
  <si>
    <t>Differnce Check</t>
  </si>
  <si>
    <t xml:space="preserve">EQUIPMENT </t>
  </si>
  <si>
    <t>*Enter data in unlocked cells only</t>
  </si>
  <si>
    <t>Provide the manufacturer and model numbers for equipment below.</t>
  </si>
  <si>
    <t>Is this above item different than the equipment specified in Exhibit D?</t>
  </si>
  <si>
    <t>Yes</t>
  </si>
  <si>
    <t>No</t>
  </si>
  <si>
    <t>ADDENDA:</t>
  </si>
  <si>
    <t xml:space="preserve">Acknowledge receipt of the general conditions, mechanical specifications and any addenda by inserting the number(s) above. </t>
  </si>
  <si>
    <t xml:space="preserve">The undersigned hereby agrees that this proposal shall be a valid and firm offer for a period of sixty (60) </t>
  </si>
  <si>
    <t xml:space="preserve">Submitted on the: </t>
  </si>
  <si>
    <t>Day</t>
  </si>
  <si>
    <t>Month</t>
  </si>
  <si>
    <t>Year</t>
  </si>
  <si>
    <t>Signature of Bidder</t>
  </si>
  <si>
    <t>Printed Name of Bidder</t>
  </si>
  <si>
    <t>Name of Firm</t>
  </si>
  <si>
    <t>Based on production needs, the anticipated completion date reflects the Weatherization Program’s target for project completion. Please provide your firm's estimated completion date, regardless of whether it aligns with our anticipated timeline</t>
  </si>
  <si>
    <t>KCHA Anticipated Completion Date</t>
  </si>
  <si>
    <t>Firm Projected Delivery Dates</t>
  </si>
  <si>
    <t xml:space="preserve">Inventory Delivery Date </t>
  </si>
  <si>
    <t xml:space="preserve">Inventory Verified </t>
  </si>
  <si>
    <t>Projected Start Date</t>
  </si>
  <si>
    <t>Fifty Percent completion Date</t>
  </si>
  <si>
    <t>Substantial Completion Date</t>
  </si>
  <si>
    <t>Final Inspection</t>
  </si>
  <si>
    <t>Completion Date</t>
  </si>
  <si>
    <t xml:space="preserve">Firms Notes regarding schedule: </t>
  </si>
  <si>
    <t>*enter notes here*</t>
  </si>
  <si>
    <t xml:space="preserve">In an effort to properly prepare the owner's for service of new systems please detail below the anticpated service schedule for all installed equipment. This information does not impact scoring. </t>
  </si>
  <si>
    <t>List all equipment requiring regular maintenance &amp; frequency</t>
  </si>
  <si>
    <t>Name of equipment</t>
  </si>
  <si>
    <t>Service Frequency</t>
  </si>
  <si>
    <t>Firm Service Available</t>
  </si>
  <si>
    <t>Enter Contractor Name</t>
  </si>
  <si>
    <t>2026 CONTRACT CHANGE ORDER FORM</t>
  </si>
  <si>
    <t>Project Name:</t>
  </si>
  <si>
    <t>Bldg:</t>
  </si>
  <si>
    <t>Change Order #:</t>
  </si>
  <si>
    <t>Project Type:</t>
  </si>
  <si>
    <t>MultiFamily</t>
  </si>
  <si>
    <t>Reason for change order:</t>
  </si>
  <si>
    <t>Date:</t>
  </si>
  <si>
    <t>1</t>
  </si>
  <si>
    <t>RFB Contract Work Item Pricing Look Up</t>
  </si>
  <si>
    <t>Qty</t>
  </si>
  <si>
    <t>RFP Item Cost</t>
  </si>
  <si>
    <t>RFP Prices Only</t>
  </si>
  <si>
    <t>Future Work List Item from Form of Proposal</t>
  </si>
  <si>
    <t>x</t>
  </si>
  <si>
    <t>$</t>
  </si>
  <si>
    <t>RFP Item Notes</t>
  </si>
  <si>
    <t>Total Work Item Costs</t>
  </si>
  <si>
    <t>2</t>
  </si>
  <si>
    <t>WA L&amp;I Classification for Time in King County</t>
  </si>
  <si>
    <t>Hrs</t>
  </si>
  <si>
    <t>Labor Rate</t>
  </si>
  <si>
    <t>Residential L&amp;I Wage Rates Only</t>
  </si>
  <si>
    <t>Select Trade</t>
  </si>
  <si>
    <t>35%  on Wage Rate Classification</t>
  </si>
  <si>
    <t>project notes</t>
  </si>
  <si>
    <t>Total Labor Costs</t>
  </si>
  <si>
    <t>3</t>
  </si>
  <si>
    <t xml:space="preserve">Materials Used for Time &amp; Materials (Non RFP Costs) </t>
  </si>
  <si>
    <t>Be prepared to provided receipts for additional materials, incl. Permits</t>
  </si>
  <si>
    <t>Additional Permits(s)</t>
  </si>
  <si>
    <t>NOTES:</t>
  </si>
  <si>
    <t>Total material &amp; equipment Costs</t>
  </si>
  <si>
    <t xml:space="preserve">25% on Materials (not including permits) </t>
  </si>
  <si>
    <t>14% on Overhead &amp; Profit</t>
  </si>
  <si>
    <t>Total Change Order Amount</t>
  </si>
  <si>
    <t>( 1 through 5 )</t>
  </si>
  <si>
    <t>7</t>
  </si>
  <si>
    <r>
      <t xml:space="preserve">The </t>
    </r>
    <r>
      <rPr>
        <b/>
        <u/>
        <sz val="10"/>
        <rFont val="Calibri"/>
        <family val="2"/>
      </rPr>
      <t>original</t>
    </r>
    <r>
      <rPr>
        <b/>
        <sz val="10"/>
        <rFont val="Calibri"/>
        <family val="2"/>
      </rPr>
      <t xml:space="preserve"> work order totaled</t>
    </r>
  </si>
  <si>
    <t>8</t>
  </si>
  <si>
    <t>Previous change orders totaled</t>
  </si>
  <si>
    <t>9</t>
  </si>
  <si>
    <t>New Contract Total</t>
  </si>
  <si>
    <t>Contractor</t>
  </si>
  <si>
    <t>Project Manager</t>
  </si>
  <si>
    <t>Type name</t>
  </si>
  <si>
    <t>Type Name</t>
  </si>
  <si>
    <t>Lupe Chavez</t>
  </si>
  <si>
    <t>VP of CC &amp; Wx (Over 5K)</t>
  </si>
  <si>
    <t>Select</t>
  </si>
  <si>
    <t xml:space="preserve">KCHA Construction Coordinator </t>
  </si>
  <si>
    <t>Select Coordinator</t>
  </si>
  <si>
    <t>ProjectType</t>
  </si>
  <si>
    <t>SingleFamily</t>
  </si>
  <si>
    <t>Price</t>
  </si>
  <si>
    <t>County</t>
  </si>
  <si>
    <t xml:space="preserve"> Job Classification</t>
  </si>
  <si>
    <t xml:space="preserve"> Wage</t>
  </si>
  <si>
    <t>King</t>
  </si>
  <si>
    <t>Asbestos Abatement Workers</t>
  </si>
  <si>
    <t>Journey Level</t>
  </si>
  <si>
    <t>Residential Brick Mason</t>
  </si>
  <si>
    <t>Residential Carpenters</t>
  </si>
  <si>
    <t>Residential Cement Masons</t>
  </si>
  <si>
    <t>Residential Drywall Applicators</t>
  </si>
  <si>
    <t>Residential Drywall Tapers</t>
  </si>
  <si>
    <t>Residential Electricians</t>
  </si>
  <si>
    <t>Residential Glaziers</t>
  </si>
  <si>
    <t>Residential Insulation Applicators</t>
  </si>
  <si>
    <t>Residential Laborers</t>
  </si>
  <si>
    <t>Residential Marble Setters</t>
  </si>
  <si>
    <t>Residential Painters</t>
  </si>
  <si>
    <t>Residential Plumbers &amp; Pipefitters</t>
  </si>
  <si>
    <t>Residential Refrigeration &amp; Air Conditioning Mechanics</t>
  </si>
  <si>
    <t>Residential Sheet Metal Workers</t>
  </si>
  <si>
    <t>Residential Soft Floor Layers</t>
  </si>
  <si>
    <t>Residential Sprinkler Fitters (Fire Protection)</t>
  </si>
  <si>
    <t>Residential Stone Masons</t>
  </si>
  <si>
    <t>Residential Terrazzo Workers</t>
  </si>
  <si>
    <t>Residential Terrazzo/Tile Finishers</t>
  </si>
  <si>
    <t>Residential Tile Setters</t>
  </si>
  <si>
    <t>Roofers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</si>
</sst>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164" formatCode="&quot;$&quot;#,##0.00"/>
    <numFmt numFmtId="165" formatCode="0.0%"/>
    <numFmt numFmtId="166" formatCode="_(&quot;$&quot;* #,##0.000_);_(&quot;$&quot;* \(#,##0.000\);_(&quot;$&quot;* &quot;-&quot;??_);_(@_)"/>
    <numFmt numFmtId="167" formatCode="_(&quot;$&quot;* #,##0.0000_);_(&quot;$&quot;* \(#,##0.0000\);_(&quot;$&quot;* &quot;-&quot;??_);_(@_)"/>
    <numFmt numFmtId="168" formatCode="_(&quot;$&quot;* #,##0.000_);_(&quot;$&quot;* \(#,##0.000\);_(&quot;$&quot;* &quot;-&quot;???_);_(@_)"/>
    <numFmt numFmtId="169" formatCode="mm/dd/yy;@"/>
    <numFmt numFmtId="170" formatCode="0.00_)"/>
  </numFmts>
  <fonts count="77">
    <font>
      <sz val="11"/>
      <color theme="1"/>
      <name val="Aptos"/>
      <family val="2"/>
      <scheme val="minor"/>
    </font>
    <font>
      <sz val="11"/>
      <color theme="1"/>
      <name val="Aptos"/>
      <family val="2"/>
      <scheme val="minor"/>
    </font>
    <font>
      <b/>
      <sz val="11"/>
      <color theme="1"/>
      <name val="Aptos"/>
      <family val="2"/>
      <scheme val="minor"/>
    </font>
    <font>
      <sz val="12"/>
      <color theme="1"/>
      <name val="Aptos"/>
      <family val="2"/>
      <scheme val="minor"/>
    </font>
    <font>
      <b/>
      <sz val="14"/>
      <color theme="1"/>
      <name val="Aptos"/>
      <family val="2"/>
      <scheme val="minor"/>
    </font>
    <font>
      <b/>
      <sz val="12"/>
      <color theme="1"/>
      <name val="Aptos"/>
      <family val="2"/>
      <scheme val="minor"/>
    </font>
    <font>
      <b/>
      <u/>
      <sz val="11"/>
      <color theme="1"/>
      <name val="Aptos"/>
      <family val="2"/>
      <scheme val="minor"/>
    </font>
    <font>
      <sz val="14"/>
      <color theme="1"/>
      <name val="Aptos"/>
      <family val="2"/>
      <scheme val="minor"/>
    </font>
    <font>
      <b/>
      <sz val="16"/>
      <color theme="1"/>
      <name val="Aptos"/>
      <family val="2"/>
      <scheme val="minor"/>
    </font>
    <font>
      <b/>
      <sz val="18"/>
      <color theme="5" tint="-0.249977111117893"/>
      <name val="Aptos"/>
      <family val="2"/>
      <scheme val="minor"/>
    </font>
    <font>
      <b/>
      <sz val="18"/>
      <name val="Aptos"/>
      <family val="2"/>
      <scheme val="minor"/>
    </font>
    <font>
      <i/>
      <sz val="16"/>
      <name val="Aptos"/>
      <family val="2"/>
      <scheme val="minor"/>
    </font>
    <font>
      <b/>
      <i/>
      <sz val="16"/>
      <name val="Aptos"/>
      <family val="2"/>
      <scheme val="minor"/>
    </font>
    <font>
      <b/>
      <i/>
      <sz val="18"/>
      <color theme="5" tint="-0.249977111117893"/>
      <name val="Aptos"/>
      <family val="2"/>
      <scheme val="minor"/>
    </font>
    <font>
      <b/>
      <sz val="14"/>
      <color rgb="FF000000"/>
      <name val="Aptos"/>
      <family val="2"/>
      <scheme val="minor"/>
    </font>
    <font>
      <sz val="12"/>
      <color rgb="FF000000"/>
      <name val="Aptos"/>
      <family val="2"/>
      <scheme val="minor"/>
    </font>
    <font>
      <sz val="14"/>
      <color rgb="FF000000"/>
      <name val="Aptos"/>
      <family val="2"/>
      <scheme val="minor"/>
    </font>
    <font>
      <sz val="11"/>
      <color rgb="FF000000"/>
      <name val="Aptos"/>
      <family val="2"/>
      <scheme val="minor"/>
    </font>
    <font>
      <i/>
      <sz val="11"/>
      <color theme="1"/>
      <name val="Aptos"/>
      <family val="2"/>
      <scheme val="minor"/>
    </font>
    <font>
      <b/>
      <i/>
      <sz val="11"/>
      <color theme="1"/>
      <name val="Aptos"/>
      <family val="2"/>
      <scheme val="minor"/>
    </font>
    <font>
      <sz val="12"/>
      <color rgb="FFFF0000"/>
      <name val="Aptos"/>
      <family val="2"/>
      <scheme val="minor"/>
    </font>
    <font>
      <i/>
      <sz val="11"/>
      <color rgb="FFFF0000"/>
      <name val="Aptos"/>
      <family val="2"/>
      <scheme val="minor"/>
    </font>
    <font>
      <b/>
      <i/>
      <sz val="12"/>
      <color theme="1"/>
      <name val="Aptos"/>
      <family val="2"/>
      <scheme val="minor"/>
    </font>
    <font>
      <sz val="12"/>
      <color rgb="FF000000"/>
      <name val="Bradley Hand ITC"/>
      <family val="4"/>
    </font>
    <font>
      <u/>
      <sz val="11"/>
      <color theme="10"/>
      <name val="Aptos"/>
      <family val="2"/>
      <scheme val="minor"/>
    </font>
    <font>
      <b/>
      <u/>
      <sz val="11"/>
      <name val="Aptos"/>
      <family val="2"/>
      <scheme val="minor"/>
    </font>
    <font>
      <sz val="10"/>
      <color theme="1"/>
      <name val="Aptos"/>
      <family val="2"/>
      <scheme val="minor"/>
    </font>
    <font>
      <b/>
      <sz val="18"/>
      <color theme="5"/>
      <name val="Aptos"/>
      <family val="2"/>
      <scheme val="minor"/>
    </font>
    <font>
      <sz val="8"/>
      <name val="Aptos"/>
      <family val="2"/>
      <scheme val="minor"/>
    </font>
    <font>
      <sz val="11"/>
      <color rgb="FF242424"/>
      <name val="Aptos Narrow"/>
      <charset val="1"/>
    </font>
    <font>
      <i/>
      <sz val="11"/>
      <color rgb="FF000000"/>
      <name val="Aptos"/>
      <scheme val="minor"/>
    </font>
    <font>
      <b/>
      <sz val="11"/>
      <color theme="0"/>
      <name val="Aptos"/>
      <family val="2"/>
      <scheme val="minor"/>
    </font>
    <font>
      <sz val="12"/>
      <color rgb="FF000000"/>
      <name val="Aptos"/>
      <charset val="1"/>
    </font>
    <font>
      <sz val="10"/>
      <name val="Arial"/>
      <family val="2"/>
    </font>
    <font>
      <b/>
      <sz val="10"/>
      <name val="Tahoma"/>
      <family val="2"/>
    </font>
    <font>
      <b/>
      <sz val="10"/>
      <color indexed="56"/>
      <name val="Arial"/>
      <family val="2"/>
    </font>
    <font>
      <b/>
      <sz val="26"/>
      <name val="Arial"/>
      <family val="2"/>
    </font>
    <font>
      <sz val="8"/>
      <name val="Tahoma"/>
      <family val="2"/>
    </font>
    <font>
      <b/>
      <sz val="11"/>
      <color indexed="8"/>
      <name val="Arial"/>
      <family val="2"/>
    </font>
    <font>
      <b/>
      <sz val="12"/>
      <name val="Copperplate Gothic Light"/>
      <family val="2"/>
    </font>
    <font>
      <sz val="10"/>
      <name val="Copperplate Gothic Light"/>
      <family val="2"/>
    </font>
    <font>
      <b/>
      <sz val="10"/>
      <color indexed="8"/>
      <name val="Copperplate Gothic Light"/>
      <family val="2"/>
    </font>
    <font>
      <b/>
      <sz val="10"/>
      <name val="Copperplate Gothic Light"/>
      <family val="2"/>
    </font>
    <font>
      <b/>
      <sz val="14"/>
      <color theme="0"/>
      <name val="Calibri"/>
      <family val="2"/>
    </font>
    <font>
      <sz val="14"/>
      <name val="Calibri"/>
      <family val="2"/>
    </font>
    <font>
      <sz val="10"/>
      <name val="Calibri"/>
      <family val="2"/>
    </font>
    <font>
      <sz val="11"/>
      <name val="Calibri"/>
      <family val="2"/>
    </font>
    <font>
      <b/>
      <sz val="12"/>
      <color theme="1"/>
      <name val="Calibri"/>
      <family val="2"/>
    </font>
    <font>
      <sz val="11"/>
      <color theme="1"/>
      <name val="Calibri"/>
      <family val="2"/>
    </font>
    <font>
      <sz val="12"/>
      <color theme="1"/>
      <name val="Calibri"/>
      <family val="2"/>
    </font>
    <font>
      <b/>
      <sz val="20"/>
      <name val="Calibri"/>
      <family val="2"/>
    </font>
    <font>
      <sz val="9"/>
      <color theme="1"/>
      <name val="Calibri"/>
      <family val="2"/>
    </font>
    <font>
      <b/>
      <sz val="11"/>
      <name val="Calibri"/>
      <family val="2"/>
    </font>
    <font>
      <b/>
      <sz val="11"/>
      <color theme="1"/>
      <name val="Calibri"/>
      <family val="2"/>
    </font>
    <font>
      <b/>
      <sz val="10"/>
      <color theme="1"/>
      <name val="Calibri"/>
      <family val="2"/>
    </font>
    <font>
      <sz val="10"/>
      <color theme="1"/>
      <name val="Calibri"/>
      <family val="2"/>
    </font>
    <font>
      <sz val="10"/>
      <color indexed="8"/>
      <name val="Calibri"/>
      <family val="2"/>
    </font>
    <font>
      <sz val="8"/>
      <name val="Calibri"/>
      <family val="2"/>
    </font>
    <font>
      <b/>
      <sz val="8"/>
      <color indexed="8"/>
      <name val="Calibri"/>
      <family val="2"/>
    </font>
    <font>
      <b/>
      <sz val="12"/>
      <name val="Calibri"/>
      <family val="2"/>
    </font>
    <font>
      <b/>
      <sz val="12"/>
      <color theme="0"/>
      <name val="Calibri"/>
      <family val="2"/>
    </font>
    <font>
      <sz val="8"/>
      <color indexed="8"/>
      <name val="Calibri"/>
      <family val="2"/>
    </font>
    <font>
      <b/>
      <sz val="11"/>
      <color indexed="8"/>
      <name val="Calibri"/>
      <family val="2"/>
    </font>
    <font>
      <i/>
      <sz val="9"/>
      <color indexed="8"/>
      <name val="Calibri"/>
      <family val="2"/>
    </font>
    <font>
      <sz val="6"/>
      <name val="Calibri"/>
      <family val="2"/>
    </font>
    <font>
      <b/>
      <sz val="11"/>
      <color theme="0"/>
      <name val="Calibri"/>
      <family val="2"/>
    </font>
    <font>
      <sz val="11"/>
      <color theme="0"/>
      <name val="Calibri"/>
      <family val="2"/>
    </font>
    <font>
      <b/>
      <sz val="8"/>
      <color rgb="FF3366FF"/>
      <name val="Calibri"/>
      <family val="2"/>
    </font>
    <font>
      <b/>
      <sz val="9"/>
      <name val="Calibri"/>
      <family val="2"/>
    </font>
    <font>
      <sz val="9"/>
      <name val="Calibri"/>
      <family val="2"/>
    </font>
    <font>
      <b/>
      <sz val="8"/>
      <name val="Calibri"/>
      <family val="2"/>
    </font>
    <font>
      <b/>
      <sz val="14"/>
      <color theme="1"/>
      <name val="Calibri"/>
      <family val="2"/>
    </font>
    <font>
      <b/>
      <sz val="10"/>
      <name val="Calibri"/>
      <family val="2"/>
    </font>
    <font>
      <b/>
      <u/>
      <sz val="10"/>
      <name val="Calibri"/>
      <family val="2"/>
    </font>
    <font>
      <sz val="14"/>
      <color theme="0"/>
      <name val="Calibri"/>
      <family val="2"/>
    </font>
    <font>
      <sz val="18"/>
      <color theme="1"/>
      <name val="Baguet Script"/>
    </font>
    <font>
      <sz val="18"/>
      <color theme="1"/>
      <name val="Aptos"/>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bgColor indexed="64"/>
      </patternFill>
    </fill>
    <fill>
      <patternFill patternType="solid">
        <fgColor theme="8"/>
        <bgColor indexed="64"/>
      </patternFill>
    </fill>
    <fill>
      <patternFill patternType="solid">
        <fgColor theme="8" tint="0.79998168889431442"/>
        <bgColor indexed="64"/>
      </patternFill>
    </fill>
    <fill>
      <patternFill patternType="solid">
        <fgColor theme="1"/>
        <bgColor indexed="64"/>
      </patternFill>
    </fill>
    <fill>
      <patternFill patternType="solid">
        <fgColor rgb="FF889EA6"/>
        <bgColor rgb="FF000000"/>
      </patternFill>
    </fill>
    <fill>
      <patternFill patternType="solid">
        <fgColor theme="0"/>
        <bgColor indexed="64"/>
      </patternFill>
    </fill>
    <fill>
      <patternFill patternType="solid">
        <fgColor theme="6" tint="0.79998168889431442"/>
        <bgColor indexed="64"/>
      </patternFill>
    </fill>
    <fill>
      <patternFill patternType="solid">
        <fgColor rgb="FFFFF8EC"/>
        <bgColor indexed="64"/>
      </patternFill>
    </fill>
    <fill>
      <patternFill patternType="solid">
        <fgColor theme="0" tint="-4.9989318521683403E-2"/>
        <bgColor indexed="64"/>
      </patternFill>
    </fill>
  </fills>
  <borders count="12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bottom style="medium">
        <color rgb="FF000000"/>
      </bottom>
      <diagonal/>
    </border>
    <border>
      <left/>
      <right/>
      <top style="dotted">
        <color auto="1"/>
      </top>
      <bottom style="dotted">
        <color auto="1"/>
      </bottom>
      <diagonal/>
    </border>
    <border>
      <left/>
      <right/>
      <top style="thin">
        <color indexed="64"/>
      </top>
      <bottom style="dotted">
        <color auto="1"/>
      </bottom>
      <diagonal/>
    </border>
    <border>
      <left/>
      <right/>
      <top/>
      <bottom style="double">
        <color indexed="64"/>
      </bottom>
      <diagonal/>
    </border>
    <border>
      <left style="thin">
        <color rgb="FF000000"/>
      </left>
      <right/>
      <top/>
      <bottom/>
      <diagonal/>
    </border>
    <border>
      <left style="medium">
        <color rgb="FF000000"/>
      </left>
      <right/>
      <top style="medium">
        <color rgb="FF000000"/>
      </top>
      <bottom/>
      <diagonal/>
    </border>
    <border>
      <left style="medium">
        <color rgb="FF000000"/>
      </left>
      <right/>
      <top/>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theme="0"/>
      </left>
      <right/>
      <top/>
      <bottom/>
      <diagonal/>
    </border>
    <border>
      <left style="thin">
        <color indexed="64"/>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auto="1"/>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0" tint="-0.34998626667073579"/>
      </right>
      <top style="thin">
        <color indexed="64"/>
      </top>
      <bottom style="hair">
        <color indexed="64"/>
      </bottom>
      <diagonal/>
    </border>
    <border>
      <left style="thin">
        <color theme="0" tint="-0.34998626667073579"/>
      </left>
      <right style="thin">
        <color theme="0" tint="-0.34998626667073579"/>
      </right>
      <top style="thin">
        <color indexed="64"/>
      </top>
      <bottom style="hair">
        <color indexed="64"/>
      </bottom>
      <diagonal/>
    </border>
    <border>
      <left style="thin">
        <color theme="0" tint="-0.34998626667073579"/>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0" tint="-0.34998626667073579"/>
      </right>
      <top style="hair">
        <color indexed="64"/>
      </top>
      <bottom style="hair">
        <color indexed="64"/>
      </bottom>
      <diagonal/>
    </border>
    <border>
      <left style="thin">
        <color theme="0" tint="-0.34998626667073579"/>
      </left>
      <right style="thin">
        <color theme="0" tint="-0.34998626667073579"/>
      </right>
      <top style="hair">
        <color indexed="64"/>
      </top>
      <bottom style="hair">
        <color indexed="64"/>
      </bottom>
      <diagonal/>
    </border>
    <border>
      <left style="thin">
        <color theme="0" tint="-0.34998626667073579"/>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theme="0" tint="-0.34998626667073579"/>
      </right>
      <top/>
      <bottom style="hair">
        <color indexed="64"/>
      </bottom>
      <diagonal/>
    </border>
    <border>
      <left style="thin">
        <color theme="0" tint="-0.34998626667073579"/>
      </left>
      <right style="thin">
        <color theme="0" tint="-0.34998626667073579"/>
      </right>
      <top/>
      <bottom/>
      <diagonal/>
    </border>
    <border>
      <left style="thin">
        <color theme="0" tint="-0.34998626667073579"/>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style="medium">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indexed="64"/>
      </left>
      <right/>
      <top style="medium">
        <color indexed="64"/>
      </top>
      <bottom style="thin">
        <color theme="0" tint="-0.34998626667073579"/>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theme="0" tint="-0.34998626667073579"/>
      </top>
      <bottom/>
      <diagonal/>
    </border>
    <border>
      <left style="thin">
        <color theme="0" tint="-0.34998626667073579"/>
      </left>
      <right style="thin">
        <color theme="0" tint="-0.34998626667073579"/>
      </right>
      <top/>
      <bottom style="hair">
        <color indexed="64"/>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medium">
        <color indexed="64"/>
      </right>
      <top/>
      <bottom style="hair">
        <color theme="0" tint="-0.34998626667073579"/>
      </bottom>
      <diagonal/>
    </border>
    <border>
      <left style="thin">
        <color theme="0" tint="-0.34998626667073579"/>
      </left>
      <right style="thin">
        <color theme="0" tint="-0.34998626667073579"/>
      </right>
      <top style="thin">
        <color theme="0" tint="-0.34998626667073579"/>
      </top>
      <bottom style="hair">
        <color auto="1"/>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thin">
        <color theme="0" tint="-0.34998626667073579"/>
      </left>
      <right/>
      <top style="hair">
        <color theme="0" tint="-0.34998626667073579"/>
      </top>
      <bottom style="thin">
        <color indexed="64"/>
      </bottom>
      <diagonal/>
    </border>
    <border>
      <left/>
      <right/>
      <top style="hair">
        <color theme="0" tint="-0.34998626667073579"/>
      </top>
      <bottom style="thin">
        <color indexed="64"/>
      </bottom>
      <diagonal/>
    </border>
    <border>
      <left/>
      <right style="medium">
        <color indexed="64"/>
      </right>
      <top style="hair">
        <color theme="0" tint="-0.34998626667073579"/>
      </top>
      <bottom style="thin">
        <color indexed="64"/>
      </bottom>
      <diagonal/>
    </border>
    <border>
      <left style="thin">
        <color theme="0" tint="-0.34998626667073579"/>
      </left>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hair">
        <color theme="1"/>
      </top>
      <bottom style="hair">
        <color theme="1"/>
      </bottom>
      <diagonal/>
    </border>
    <border>
      <left/>
      <right/>
      <top style="hair">
        <color theme="1"/>
      </top>
      <bottom style="hair">
        <color theme="1"/>
      </bottom>
      <diagonal/>
    </border>
    <border>
      <left/>
      <right style="thin">
        <color theme="0" tint="-0.34998626667073579"/>
      </right>
      <top style="hair">
        <color theme="1"/>
      </top>
      <bottom style="hair">
        <color theme="1"/>
      </bottom>
      <diagonal/>
    </border>
    <border>
      <left style="thin">
        <color theme="0" tint="-0.34998626667073579"/>
      </left>
      <right/>
      <top style="thin">
        <color theme="0" tint="-0.34998626667073579"/>
      </top>
      <bottom style="hair">
        <color auto="1"/>
      </bottom>
      <diagonal/>
    </border>
    <border>
      <left/>
      <right/>
      <top style="thin">
        <color theme="0" tint="-0.34998626667073579"/>
      </top>
      <bottom style="hair">
        <color auto="1"/>
      </bottom>
      <diagonal/>
    </border>
    <border>
      <left/>
      <right style="medium">
        <color auto="1"/>
      </right>
      <top style="thin">
        <color theme="0" tint="-0.34998626667073579"/>
      </top>
      <bottom style="hair">
        <color auto="1"/>
      </bottom>
      <diagonal/>
    </border>
    <border>
      <left/>
      <right/>
      <top style="hair">
        <color theme="1"/>
      </top>
      <bottom/>
      <diagonal/>
    </border>
    <border>
      <left/>
      <right style="thin">
        <color theme="0" tint="-0.34998626667073579"/>
      </right>
      <top style="hair">
        <color theme="1"/>
      </top>
      <bottom/>
      <diagonal/>
    </border>
    <border>
      <left style="medium">
        <color indexed="64"/>
      </left>
      <right/>
      <top style="hair">
        <color indexed="64"/>
      </top>
      <bottom style="hair">
        <color indexed="64"/>
      </bottom>
      <diagonal/>
    </border>
    <border>
      <left/>
      <right/>
      <top style="thin">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style="thin">
        <color theme="0" tint="-4.9989318521683403E-2"/>
      </left>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447">
    <xf numFmtId="0" fontId="0" fillId="0" borderId="0" xfId="0"/>
    <xf numFmtId="0" fontId="3" fillId="0" borderId="0" xfId="0" applyFont="1" applyAlignment="1">
      <alignment horizontal="left" vertical="center" wrapText="1"/>
    </xf>
    <xf numFmtId="0" fontId="3" fillId="0" borderId="0" xfId="0" applyFont="1"/>
    <xf numFmtId="0" fontId="5" fillId="0" borderId="0" xfId="0" applyFont="1"/>
    <xf numFmtId="0" fontId="6" fillId="0" borderId="0" xfId="0" applyFont="1" applyAlignment="1">
      <alignment vertical="center"/>
    </xf>
    <xf numFmtId="0" fontId="3" fillId="0" borderId="0" xfId="0" applyFont="1" applyAlignment="1">
      <alignment horizontal="center"/>
    </xf>
    <xf numFmtId="164" fontId="3" fillId="0" borderId="0" xfId="0" applyNumberFormat="1" applyFont="1"/>
    <xf numFmtId="164" fontId="0" fillId="0" borderId="0" xfId="0" applyNumberFormat="1"/>
    <xf numFmtId="0" fontId="4" fillId="0" borderId="0" xfId="0" applyFont="1" applyAlignment="1">
      <alignment vertical="center"/>
    </xf>
    <xf numFmtId="0" fontId="7" fillId="0" borderId="0" xfId="0" applyFont="1"/>
    <xf numFmtId="0" fontId="3" fillId="0" borderId="4" xfId="0" applyFont="1" applyBorder="1"/>
    <xf numFmtId="0" fontId="4" fillId="0" borderId="1" xfId="0" applyFont="1" applyBorder="1" applyAlignment="1">
      <alignment vertical="center"/>
    </xf>
    <xf numFmtId="0" fontId="7" fillId="0" borderId="1" xfId="0" applyFont="1" applyBorder="1"/>
    <xf numFmtId="0" fontId="2" fillId="0" borderId="4" xfId="0" applyFont="1" applyBorder="1" applyAlignment="1">
      <alignment vertical="center"/>
    </xf>
    <xf numFmtId="0" fontId="8" fillId="0" borderId="0" xfId="0" applyFont="1" applyAlignment="1">
      <alignment horizontal="right"/>
    </xf>
    <xf numFmtId="164" fontId="4" fillId="0" borderId="0" xfId="0" applyNumberFormat="1" applyFont="1" applyAlignment="1">
      <alignment horizontal="center"/>
    </xf>
    <xf numFmtId="0" fontId="0" fillId="2" borderId="0" xfId="0" applyFill="1"/>
    <xf numFmtId="165" fontId="3" fillId="0" borderId="0" xfId="2" applyNumberFormat="1" applyFont="1" applyFill="1" applyBorder="1"/>
    <xf numFmtId="0" fontId="9" fillId="0" borderId="0" xfId="0" applyFont="1" applyAlignment="1">
      <alignment horizontal="center"/>
    </xf>
    <xf numFmtId="0" fontId="5" fillId="0" borderId="1" xfId="0" applyFont="1" applyBorder="1" applyAlignment="1">
      <alignment horizontal="center"/>
    </xf>
    <xf numFmtId="0" fontId="10" fillId="0" borderId="0" xfId="0" applyFont="1" applyAlignment="1">
      <alignment horizontal="left"/>
    </xf>
    <xf numFmtId="0" fontId="11" fillId="0" borderId="0" xfId="0" applyFont="1"/>
    <xf numFmtId="0" fontId="12" fillId="0" borderId="0" xfId="0" applyFont="1"/>
    <xf numFmtId="0" fontId="13" fillId="0" borderId="0" xfId="0" applyFont="1" applyAlignment="1">
      <alignment horizontal="center"/>
    </xf>
    <xf numFmtId="0" fontId="15" fillId="0" borderId="0" xfId="0" applyFont="1"/>
    <xf numFmtId="0" fontId="15" fillId="0" borderId="1" xfId="0" applyFont="1" applyBorder="1"/>
    <xf numFmtId="0" fontId="15" fillId="0" borderId="0" xfId="0" applyFont="1" applyAlignment="1">
      <alignment vertical="top" wrapText="1"/>
    </xf>
    <xf numFmtId="0" fontId="16" fillId="0" borderId="0" xfId="0" applyFont="1"/>
    <xf numFmtId="0" fontId="2"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0" fontId="4" fillId="0" borderId="0" xfId="0" applyFont="1"/>
    <xf numFmtId="1" fontId="4" fillId="0" borderId="0" xfId="0" applyNumberFormat="1" applyFont="1" applyAlignment="1">
      <alignment horizontal="center"/>
    </xf>
    <xf numFmtId="0" fontId="7" fillId="0" borderId="0" xfId="0" applyFont="1" applyAlignment="1">
      <alignment vertical="center" wrapText="1"/>
    </xf>
    <xf numFmtId="0" fontId="22" fillId="0" borderId="0" xfId="0" applyFont="1"/>
    <xf numFmtId="0" fontId="3" fillId="0" borderId="0" xfId="0" applyFont="1" applyAlignment="1">
      <alignment vertical="top" wrapText="1"/>
    </xf>
    <xf numFmtId="165" fontId="3" fillId="4" borderId="3" xfId="2" applyNumberFormat="1" applyFont="1" applyFill="1" applyBorder="1" applyProtection="1">
      <protection locked="0"/>
    </xf>
    <xf numFmtId="0" fontId="15" fillId="4" borderId="11" xfId="0" applyFont="1" applyFill="1" applyBorder="1" applyAlignment="1" applyProtection="1">
      <alignment horizontal="left" vertical="center"/>
      <protection locked="0"/>
    </xf>
    <xf numFmtId="0" fontId="10" fillId="0" borderId="0" xfId="0" applyFont="1" applyAlignment="1">
      <alignment horizontal="center"/>
    </xf>
    <xf numFmtId="44" fontId="3" fillId="0" borderId="0" xfId="0" applyNumberFormat="1" applyFont="1"/>
    <xf numFmtId="0" fontId="2" fillId="0" borderId="0" xfId="0" applyFont="1" applyAlignment="1">
      <alignment vertical="center"/>
    </xf>
    <xf numFmtId="0" fontId="26" fillId="0" borderId="0" xfId="0" applyFont="1" applyAlignment="1">
      <alignment horizontal="right"/>
    </xf>
    <xf numFmtId="0" fontId="3" fillId="0" borderId="0" xfId="0" applyFont="1" applyProtection="1">
      <protection locked="0"/>
      <extLst>
        <ext xmlns:xfpb="http://schemas.microsoft.com/office/spreadsheetml/2022/featurepropertybag" uri="{C7286773-470A-42A8-94C5-96B5CB345126}">
          <xfpb:xfComplement i="0"/>
        </ext>
      </extLst>
    </xf>
    <xf numFmtId="0" fontId="8" fillId="0" borderId="0" xfId="0" applyFont="1"/>
    <xf numFmtId="14" fontId="5" fillId="0" borderId="0" xfId="1" applyNumberFormat="1" applyFont="1" applyFill="1" applyBorder="1" applyAlignment="1" applyProtection="1"/>
    <xf numFmtId="14" fontId="3" fillId="0" borderId="0" xfId="1" applyNumberFormat="1" applyFont="1" applyFill="1" applyBorder="1" applyAlignment="1" applyProtection="1">
      <alignment horizontal="center"/>
    </xf>
    <xf numFmtId="165" fontId="3" fillId="0" borderId="0" xfId="2" applyNumberFormat="1" applyFont="1" applyFill="1" applyBorder="1" applyProtection="1"/>
    <xf numFmtId="49" fontId="3" fillId="4" borderId="1" xfId="1" applyNumberFormat="1" applyFont="1" applyFill="1" applyBorder="1" applyAlignment="1" applyProtection="1">
      <alignment horizontal="center"/>
      <protection locked="0"/>
    </xf>
    <xf numFmtId="0" fontId="4" fillId="0" borderId="4" xfId="0" applyFont="1" applyBorder="1" applyAlignment="1">
      <alignment horizontal="left" vertical="center"/>
    </xf>
    <xf numFmtId="0" fontId="8" fillId="0" borderId="0" xfId="0" applyFont="1" applyAlignment="1">
      <alignment horizontal="left"/>
    </xf>
    <xf numFmtId="0" fontId="25" fillId="0" borderId="9" xfId="3" applyFont="1" applyBorder="1" applyAlignment="1">
      <alignment horizontal="center"/>
    </xf>
    <xf numFmtId="0" fontId="3" fillId="4" borderId="4" xfId="0" applyFont="1" applyFill="1" applyBorder="1"/>
    <xf numFmtId="0" fontId="0" fillId="4" borderId="0" xfId="0" applyFill="1"/>
    <xf numFmtId="44" fontId="0" fillId="0" borderId="0" xfId="1" applyFont="1"/>
    <xf numFmtId="44" fontId="0" fillId="4" borderId="0" xfId="1" applyFont="1" applyFill="1"/>
    <xf numFmtId="44" fontId="0" fillId="0" borderId="0" xfId="0" applyNumberFormat="1"/>
    <xf numFmtId="0" fontId="7" fillId="0" borderId="21" xfId="0" applyFont="1" applyBorder="1" applyAlignment="1">
      <alignment vertical="center"/>
    </xf>
    <xf numFmtId="44" fontId="2" fillId="0" borderId="0" xfId="0" applyNumberFormat="1" applyFont="1"/>
    <xf numFmtId="44" fontId="0" fillId="2" borderId="0" xfId="1" applyFont="1" applyFill="1"/>
    <xf numFmtId="44" fontId="0" fillId="2" borderId="0" xfId="0" applyNumberFormat="1" applyFill="1"/>
    <xf numFmtId="44" fontId="0" fillId="4" borderId="0" xfId="0" applyNumberFormat="1" applyFill="1"/>
    <xf numFmtId="44" fontId="0" fillId="6" borderId="0" xfId="0" applyNumberFormat="1" applyFill="1"/>
    <xf numFmtId="0" fontId="31" fillId="7" borderId="0" xfId="0" applyFont="1" applyFill="1"/>
    <xf numFmtId="0" fontId="4" fillId="7" borderId="0" xfId="0" applyFont="1" applyFill="1" applyAlignment="1">
      <alignment vertical="center"/>
    </xf>
    <xf numFmtId="0" fontId="7" fillId="7" borderId="0" xfId="0" applyFont="1" applyFill="1"/>
    <xf numFmtId="0" fontId="5" fillId="7" borderId="0" xfId="0" applyFont="1" applyFill="1" applyAlignment="1">
      <alignment horizontal="center"/>
    </xf>
    <xf numFmtId="44" fontId="0" fillId="7" borderId="0" xfId="1" applyFont="1" applyFill="1"/>
    <xf numFmtId="0" fontId="0" fillId="7" borderId="0" xfId="0" applyFill="1"/>
    <xf numFmtId="0" fontId="4" fillId="6" borderId="1" xfId="0" applyFont="1" applyFill="1" applyBorder="1" applyAlignment="1">
      <alignment vertical="center"/>
    </xf>
    <xf numFmtId="0" fontId="7" fillId="6" borderId="1" xfId="0" applyFont="1" applyFill="1" applyBorder="1"/>
    <xf numFmtId="0" fontId="5" fillId="6" borderId="1" xfId="0" applyFont="1" applyFill="1" applyBorder="1" applyAlignment="1">
      <alignment horizontal="center"/>
    </xf>
    <xf numFmtId="44" fontId="0" fillId="6" borderId="0" xfId="1" applyFont="1" applyFill="1"/>
    <xf numFmtId="166" fontId="0" fillId="3" borderId="0" xfId="1" applyNumberFormat="1" applyFont="1" applyFill="1"/>
    <xf numFmtId="167" fontId="0" fillId="0" borderId="0" xfId="0" applyNumberFormat="1" applyAlignment="1">
      <alignment horizontal="left"/>
    </xf>
    <xf numFmtId="0" fontId="0" fillId="0" borderId="0" xfId="0" applyAlignment="1">
      <alignment horizontal="center" wrapText="1"/>
    </xf>
    <xf numFmtId="0" fontId="2" fillId="0" borderId="0" xfId="0" applyFont="1" applyAlignment="1">
      <alignment wrapText="1"/>
    </xf>
    <xf numFmtId="0" fontId="7" fillId="6" borderId="23" xfId="0" applyFont="1" applyFill="1" applyBorder="1"/>
    <xf numFmtId="0" fontId="5" fillId="6" borderId="23" xfId="0" applyFont="1" applyFill="1" applyBorder="1" applyAlignment="1">
      <alignment horizontal="center"/>
    </xf>
    <xf numFmtId="44" fontId="0" fillId="6" borderId="23" xfId="1" applyFont="1" applyFill="1" applyBorder="1"/>
    <xf numFmtId="166" fontId="0" fillId="6" borderId="23" xfId="1" applyNumberFormat="1" applyFont="1" applyFill="1" applyBorder="1"/>
    <xf numFmtId="44" fontId="0" fillId="6" borderId="23" xfId="0" applyNumberFormat="1" applyFill="1" applyBorder="1"/>
    <xf numFmtId="0" fontId="4" fillId="6" borderId="23" xfId="0" applyFont="1" applyFill="1" applyBorder="1" applyAlignment="1">
      <alignment vertical="center"/>
    </xf>
    <xf numFmtId="168" fontId="0" fillId="4" borderId="0" xfId="0" applyNumberFormat="1" applyFill="1"/>
    <xf numFmtId="0" fontId="32" fillId="0" borderId="0" xfId="0" applyFont="1"/>
    <xf numFmtId="0" fontId="14" fillId="8" borderId="8" xfId="0" applyFont="1" applyFill="1" applyBorder="1" applyAlignment="1">
      <alignment horizontal="center"/>
    </xf>
    <xf numFmtId="0" fontId="14" fillId="8" borderId="9" xfId="0" applyFont="1" applyFill="1" applyBorder="1" applyAlignment="1">
      <alignment horizontal="center" wrapText="1"/>
    </xf>
    <xf numFmtId="0" fontId="16" fillId="0" borderId="39" xfId="0" applyFont="1" applyBorder="1" applyAlignment="1">
      <alignment horizontal="center"/>
    </xf>
    <xf numFmtId="0" fontId="16" fillId="0" borderId="40" xfId="0" applyFont="1" applyBorder="1" applyAlignment="1">
      <alignment horizontal="center"/>
    </xf>
    <xf numFmtId="0" fontId="14" fillId="8" borderId="10" xfId="0" applyFont="1" applyFill="1" applyBorder="1" applyAlignment="1">
      <alignment horizontal="center"/>
    </xf>
    <xf numFmtId="0" fontId="14" fillId="8" borderId="12" xfId="0" applyFont="1" applyFill="1" applyBorder="1" applyAlignment="1">
      <alignment horizontal="center"/>
    </xf>
    <xf numFmtId="166" fontId="0" fillId="0" borderId="0" xfId="0" applyNumberFormat="1"/>
    <xf numFmtId="0" fontId="33" fillId="9" borderId="0" xfId="0" applyFont="1" applyFill="1"/>
    <xf numFmtId="0" fontId="34" fillId="9" borderId="0" xfId="0" applyFont="1" applyFill="1" applyAlignment="1">
      <alignment horizontal="left" vertical="center"/>
    </xf>
    <xf numFmtId="0" fontId="35" fillId="9" borderId="0" xfId="0" applyFont="1" applyFill="1" applyAlignment="1">
      <alignment horizontal="right"/>
    </xf>
    <xf numFmtId="0" fontId="37" fillId="9" borderId="0" xfId="0" applyFont="1" applyFill="1"/>
    <xf numFmtId="169" fontId="38" fillId="9" borderId="0" xfId="0" applyNumberFormat="1" applyFont="1" applyFill="1" applyAlignment="1">
      <alignment horizontal="center" vertical="center" shrinkToFit="1"/>
    </xf>
    <xf numFmtId="4" fontId="33" fillId="9" borderId="0" xfId="0" applyNumberFormat="1" applyFont="1" applyFill="1"/>
    <xf numFmtId="0" fontId="33" fillId="0" borderId="41" xfId="0" applyFont="1" applyBorder="1"/>
    <xf numFmtId="0" fontId="39" fillId="9" borderId="0" xfId="0" applyFont="1" applyFill="1" applyAlignment="1">
      <alignment horizontal="left" vertical="center"/>
    </xf>
    <xf numFmtId="0" fontId="40" fillId="9" borderId="0" xfId="0" applyFont="1" applyFill="1"/>
    <xf numFmtId="0" fontId="42" fillId="9" borderId="0" xfId="0" applyFont="1" applyFill="1" applyAlignment="1">
      <alignment horizontal="left" vertical="center"/>
    </xf>
    <xf numFmtId="1" fontId="41" fillId="9" borderId="0" xfId="0" applyNumberFormat="1" applyFont="1" applyFill="1" applyAlignment="1">
      <alignment horizontal="center" vertical="center"/>
    </xf>
    <xf numFmtId="0" fontId="0" fillId="0" borderId="0" xfId="0" applyAlignment="1">
      <alignment horizontal="center" vertical="center"/>
    </xf>
    <xf numFmtId="0" fontId="45" fillId="7" borderId="16" xfId="0" applyFont="1" applyFill="1" applyBorder="1"/>
    <xf numFmtId="0" fontId="48" fillId="0" borderId="45" xfId="0" applyFont="1" applyBorder="1" applyAlignment="1">
      <alignment horizontal="right" vertical="center"/>
    </xf>
    <xf numFmtId="49" fontId="52" fillId="12" borderId="5" xfId="0" applyNumberFormat="1" applyFont="1" applyFill="1" applyBorder="1" applyAlignment="1">
      <alignment horizontal="left" vertical="center"/>
    </xf>
    <xf numFmtId="0" fontId="52" fillId="12" borderId="6" xfId="0" applyFont="1" applyFill="1" applyBorder="1" applyAlignment="1">
      <alignment horizontal="left" vertical="center"/>
    </xf>
    <xf numFmtId="0" fontId="53" fillId="12" borderId="6" xfId="0" applyFont="1" applyFill="1" applyBorder="1" applyAlignment="1">
      <alignment horizontal="left" vertical="center"/>
    </xf>
    <xf numFmtId="0" fontId="53" fillId="12" borderId="6" xfId="0" applyFont="1" applyFill="1" applyBorder="1" applyAlignment="1">
      <alignment horizontal="center" vertical="center"/>
    </xf>
    <xf numFmtId="0" fontId="53" fillId="12" borderId="6" xfId="0" applyFont="1" applyFill="1" applyBorder="1"/>
    <xf numFmtId="0" fontId="54" fillId="12" borderId="6" xfId="0" applyFont="1" applyFill="1" applyBorder="1" applyAlignment="1">
      <alignment horizontal="center" vertical="center" wrapText="1"/>
    </xf>
    <xf numFmtId="1" fontId="55" fillId="10" borderId="55" xfId="1" applyNumberFormat="1" applyFont="1" applyFill="1" applyBorder="1" applyAlignment="1" applyProtection="1">
      <alignment horizontal="center" vertical="center"/>
      <protection locked="0"/>
    </xf>
    <xf numFmtId="0" fontId="55" fillId="0" borderId="55" xfId="0" quotePrefix="1" applyFont="1" applyBorder="1" applyAlignment="1">
      <alignment horizontal="center" vertical="center"/>
    </xf>
    <xf numFmtId="44" fontId="45" fillId="0" borderId="54" xfId="1" applyFont="1" applyFill="1" applyBorder="1" applyAlignment="1" applyProtection="1">
      <alignment horizontal="center" vertical="center"/>
    </xf>
    <xf numFmtId="49" fontId="55" fillId="0" borderId="56" xfId="1" applyNumberFormat="1" applyFont="1" applyFill="1" applyBorder="1" applyAlignment="1" applyProtection="1">
      <alignment horizontal="center" vertical="center"/>
    </xf>
    <xf numFmtId="1" fontId="55" fillId="10" borderId="61" xfId="1" applyNumberFormat="1" applyFont="1" applyFill="1" applyBorder="1" applyAlignment="1" applyProtection="1">
      <alignment horizontal="center" vertical="center"/>
      <protection locked="0"/>
    </xf>
    <xf numFmtId="0" fontId="55" fillId="0" borderId="61" xfId="0" quotePrefix="1" applyFont="1" applyBorder="1" applyAlignment="1">
      <alignment horizontal="center" vertical="center"/>
    </xf>
    <xf numFmtId="44" fontId="45" fillId="0" borderId="60" xfId="1" applyFont="1" applyFill="1" applyBorder="1" applyAlignment="1" applyProtection="1">
      <alignment horizontal="center" vertical="center"/>
    </xf>
    <xf numFmtId="49" fontId="55" fillId="0" borderId="62" xfId="1" applyNumberFormat="1" applyFont="1" applyFill="1" applyBorder="1" applyAlignment="1" applyProtection="1">
      <alignment horizontal="center" vertical="center"/>
    </xf>
    <xf numFmtId="4" fontId="55" fillId="9" borderId="59" xfId="0" applyNumberFormat="1" applyFont="1" applyFill="1" applyBorder="1" applyAlignment="1">
      <alignment horizontal="left" vertical="center"/>
    </xf>
    <xf numFmtId="44" fontId="45" fillId="0" borderId="60" xfId="1" applyFont="1" applyFill="1" applyBorder="1" applyAlignment="1" applyProtection="1">
      <alignment horizontal="center" vertical="center"/>
      <protection locked="0"/>
    </xf>
    <xf numFmtId="0" fontId="45" fillId="0" borderId="63" xfId="0" applyFont="1" applyBorder="1"/>
    <xf numFmtId="1" fontId="55" fillId="10" borderId="67" xfId="1" applyNumberFormat="1" applyFont="1" applyFill="1" applyBorder="1" applyAlignment="1" applyProtection="1">
      <alignment horizontal="center" vertical="center"/>
      <protection locked="0"/>
    </xf>
    <xf numFmtId="0" fontId="55" fillId="0" borderId="67" xfId="0" quotePrefix="1" applyFont="1" applyBorder="1" applyAlignment="1">
      <alignment horizontal="center" vertical="center"/>
    </xf>
    <xf numFmtId="44" fontId="45" fillId="0" borderId="66" xfId="1" applyFont="1" applyFill="1" applyBorder="1" applyAlignment="1" applyProtection="1">
      <alignment horizontal="center" vertical="center"/>
      <protection locked="0"/>
    </xf>
    <xf numFmtId="49" fontId="55" fillId="0" borderId="68" xfId="1" applyNumberFormat="1" applyFont="1" applyFill="1" applyBorder="1" applyAlignment="1" applyProtection="1">
      <alignment horizontal="center" vertical="center"/>
    </xf>
    <xf numFmtId="4" fontId="55" fillId="9" borderId="65" xfId="0" applyNumberFormat="1" applyFont="1" applyFill="1" applyBorder="1" applyAlignment="1">
      <alignment horizontal="left" vertical="center"/>
    </xf>
    <xf numFmtId="0" fontId="45" fillId="0" borderId="69" xfId="0" applyFont="1" applyBorder="1"/>
    <xf numFmtId="0" fontId="58" fillId="9" borderId="11" xfId="0" applyFont="1" applyFill="1" applyBorder="1" applyAlignment="1">
      <alignment horizontal="left" vertical="center" wrapText="1"/>
    </xf>
    <xf numFmtId="49" fontId="53" fillId="6" borderId="73" xfId="1" applyNumberFormat="1" applyFont="1" applyFill="1" applyBorder="1" applyAlignment="1" applyProtection="1">
      <alignment horizontal="center" vertical="center"/>
    </xf>
    <xf numFmtId="49" fontId="52" fillId="12" borderId="76" xfId="0" applyNumberFormat="1" applyFont="1" applyFill="1" applyBorder="1" applyAlignment="1">
      <alignment horizontal="left" vertical="center"/>
    </xf>
    <xf numFmtId="0" fontId="53" fillId="12" borderId="77" xfId="0" applyFont="1" applyFill="1" applyBorder="1" applyAlignment="1">
      <alignment horizontal="center" vertical="center"/>
    </xf>
    <xf numFmtId="0" fontId="53" fillId="12" borderId="77" xfId="0" applyFont="1" applyFill="1" applyBorder="1" applyAlignment="1">
      <alignment vertical="center"/>
    </xf>
    <xf numFmtId="170" fontId="55" fillId="10" borderId="80" xfId="0" applyNumberFormat="1" applyFont="1" applyFill="1" applyBorder="1" applyAlignment="1" applyProtection="1">
      <alignment horizontal="center" vertical="center"/>
      <protection locked="0"/>
    </xf>
    <xf numFmtId="0" fontId="55" fillId="0" borderId="80" xfId="0" quotePrefix="1" applyFont="1" applyBorder="1" applyAlignment="1">
      <alignment horizontal="center" vertical="center"/>
    </xf>
    <xf numFmtId="44" fontId="55" fillId="0" borderId="68" xfId="1" applyFont="1" applyFill="1" applyBorder="1" applyAlignment="1" applyProtection="1">
      <alignment horizontal="center" vertical="center"/>
    </xf>
    <xf numFmtId="49" fontId="55" fillId="0" borderId="81" xfId="1" applyNumberFormat="1" applyFont="1" applyFill="1" applyBorder="1" applyAlignment="1" applyProtection="1">
      <alignment horizontal="center" vertical="center"/>
    </xf>
    <xf numFmtId="170" fontId="55" fillId="10" borderId="61" xfId="0" applyNumberFormat="1" applyFont="1" applyFill="1" applyBorder="1" applyAlignment="1" applyProtection="1">
      <alignment horizontal="center" vertical="center"/>
      <protection locked="0"/>
    </xf>
    <xf numFmtId="44" fontId="55" fillId="0" borderId="84" xfId="1" applyFont="1" applyFill="1" applyBorder="1" applyAlignment="1" applyProtection="1">
      <alignment horizontal="center" vertical="center"/>
    </xf>
    <xf numFmtId="49" fontId="55" fillId="0" borderId="85" xfId="1" applyNumberFormat="1" applyFont="1" applyFill="1" applyBorder="1" applyAlignment="1" applyProtection="1">
      <alignment horizontal="center" vertical="center"/>
    </xf>
    <xf numFmtId="49" fontId="55" fillId="0" borderId="88" xfId="1" applyNumberFormat="1" applyFont="1" applyFill="1" applyBorder="1" applyAlignment="1" applyProtection="1">
      <alignment horizontal="center" vertical="center"/>
    </xf>
    <xf numFmtId="49" fontId="55" fillId="6" borderId="91" xfId="1" applyNumberFormat="1" applyFont="1" applyFill="1" applyBorder="1" applyAlignment="1" applyProtection="1">
      <alignment horizontal="center" vertical="center"/>
    </xf>
    <xf numFmtId="49" fontId="62" fillId="6" borderId="73" xfId="1" applyNumberFormat="1" applyFont="1" applyFill="1" applyBorder="1" applyAlignment="1" applyProtection="1">
      <alignment horizontal="center" vertical="center"/>
    </xf>
    <xf numFmtId="0" fontId="45" fillId="9" borderId="8" xfId="0" applyFont="1" applyFill="1" applyBorder="1"/>
    <xf numFmtId="49" fontId="56" fillId="0" borderId="101" xfId="1" applyNumberFormat="1" applyFont="1" applyFill="1" applyBorder="1" applyAlignment="1" applyProtection="1">
      <alignment horizontal="center" vertical="center"/>
    </xf>
    <xf numFmtId="49" fontId="56" fillId="0" borderId="62" xfId="1" applyNumberFormat="1" applyFont="1" applyFill="1" applyBorder="1" applyAlignment="1" applyProtection="1">
      <alignment horizontal="center" vertical="center"/>
    </xf>
    <xf numFmtId="49" fontId="56" fillId="6" borderId="106" xfId="1" applyNumberFormat="1" applyFont="1" applyFill="1" applyBorder="1" applyAlignment="1" applyProtection="1">
      <alignment horizontal="center" vertical="center"/>
    </xf>
    <xf numFmtId="0" fontId="64" fillId="9" borderId="10" xfId="0" applyFont="1" applyFill="1" applyBorder="1" applyAlignment="1">
      <alignment vertical="center" textRotation="90"/>
    </xf>
    <xf numFmtId="0" fontId="58" fillId="9" borderId="107" xfId="0" applyFont="1" applyFill="1" applyBorder="1" applyAlignment="1">
      <alignment horizontal="center" vertical="center" wrapText="1"/>
    </xf>
    <xf numFmtId="0" fontId="31" fillId="7" borderId="0" xfId="0" applyFont="1" applyFill="1" applyAlignment="1">
      <alignment horizontal="left"/>
    </xf>
    <xf numFmtId="49" fontId="53" fillId="6" borderId="0" xfId="1" applyNumberFormat="1" applyFont="1" applyFill="1" applyBorder="1" applyAlignment="1" applyProtection="1">
      <alignment horizontal="center" vertical="center"/>
    </xf>
    <xf numFmtId="0" fontId="65" fillId="7" borderId="8" xfId="0" applyFont="1" applyFill="1" applyBorder="1" applyAlignment="1">
      <alignment horizontal="left"/>
    </xf>
    <xf numFmtId="49" fontId="47" fillId="6" borderId="2" xfId="1" applyNumberFormat="1" applyFont="1" applyFill="1" applyBorder="1" applyAlignment="1" applyProtection="1">
      <alignment horizontal="center" vertical="center"/>
    </xf>
    <xf numFmtId="49" fontId="65" fillId="7" borderId="18" xfId="0" applyNumberFormat="1" applyFont="1" applyFill="1" applyBorder="1" applyAlignment="1">
      <alignment horizontal="left" vertical="center"/>
    </xf>
    <xf numFmtId="0" fontId="66" fillId="7" borderId="1" xfId="0" applyFont="1" applyFill="1" applyBorder="1" applyAlignment="1">
      <alignment horizontal="left"/>
    </xf>
    <xf numFmtId="0" fontId="45" fillId="0" borderId="111" xfId="0" applyFont="1" applyBorder="1" applyAlignment="1">
      <alignment horizontal="left" vertical="center"/>
    </xf>
    <xf numFmtId="49" fontId="71" fillId="6" borderId="114" xfId="1" applyNumberFormat="1" applyFont="1" applyFill="1" applyBorder="1" applyAlignment="1" applyProtection="1">
      <alignment horizontal="center" vertical="center"/>
    </xf>
    <xf numFmtId="49" fontId="72" fillId="0" borderId="111" xfId="0" applyNumberFormat="1" applyFont="1" applyBorder="1" applyAlignment="1">
      <alignment horizontal="left" vertical="center"/>
    </xf>
    <xf numFmtId="49" fontId="71" fillId="10" borderId="118" xfId="1" applyNumberFormat="1" applyFont="1" applyFill="1" applyBorder="1" applyAlignment="1" applyProtection="1">
      <alignment horizontal="center" vertical="center"/>
      <protection locked="0"/>
    </xf>
    <xf numFmtId="49" fontId="65" fillId="7" borderId="111" xfId="0" applyNumberFormat="1" applyFont="1" applyFill="1" applyBorder="1" applyAlignment="1">
      <alignment horizontal="left" vertical="center"/>
    </xf>
    <xf numFmtId="0" fontId="55" fillId="6" borderId="0" xfId="0" applyFont="1" applyFill="1"/>
    <xf numFmtId="0" fontId="48" fillId="6" borderId="0" xfId="0" applyFont="1" applyFill="1"/>
    <xf numFmtId="0" fontId="2" fillId="6" borderId="0" xfId="0" applyFont="1" applyFill="1"/>
    <xf numFmtId="0" fontId="0" fillId="6" borderId="0" xfId="0" applyFill="1"/>
    <xf numFmtId="0" fontId="2" fillId="0" borderId="0" xfId="0" applyFont="1"/>
    <xf numFmtId="8" fontId="0" fillId="0" borderId="0" xfId="0" applyNumberFormat="1"/>
    <xf numFmtId="0" fontId="3" fillId="6" borderId="0" xfId="0" applyFont="1" applyFill="1"/>
    <xf numFmtId="0" fontId="3" fillId="6" borderId="4" xfId="0" applyFont="1" applyFill="1" applyBorder="1"/>
    <xf numFmtId="0" fontId="16" fillId="0" borderId="123" xfId="0" applyFont="1" applyBorder="1" applyAlignment="1">
      <alignment horizontal="center"/>
    </xf>
    <xf numFmtId="0" fontId="16" fillId="0" borderId="34" xfId="0" applyFont="1" applyBorder="1" applyAlignment="1">
      <alignment horizontal="center"/>
    </xf>
    <xf numFmtId="0" fontId="16" fillId="0" borderId="32" xfId="0" applyFont="1" applyBorder="1" applyAlignment="1">
      <alignment horizontal="center"/>
    </xf>
    <xf numFmtId="0" fontId="14" fillId="8" borderId="10" xfId="0" applyFont="1" applyFill="1" applyBorder="1" applyAlignment="1">
      <alignment horizontal="center" wrapText="1"/>
    </xf>
    <xf numFmtId="0" fontId="14" fillId="8" borderId="11" xfId="0" applyFont="1" applyFill="1" applyBorder="1" applyAlignment="1">
      <alignment horizontal="center" wrapText="1"/>
    </xf>
    <xf numFmtId="0" fontId="14" fillId="8" borderId="12" xfId="0" applyFont="1" applyFill="1" applyBorder="1" applyAlignment="1">
      <alignment horizontal="center" wrapText="1"/>
    </xf>
    <xf numFmtId="0" fontId="14" fillId="8" borderId="5" xfId="0" applyFont="1" applyFill="1" applyBorder="1" applyAlignment="1">
      <alignment horizontal="left" vertical="top"/>
    </xf>
    <xf numFmtId="0" fontId="16" fillId="8" borderId="8" xfId="0" applyFont="1" applyFill="1" applyBorder="1" applyAlignment="1">
      <alignment horizontal="left" vertical="top"/>
    </xf>
    <xf numFmtId="0" fontId="14" fillId="8" borderId="8" xfId="0" applyFont="1" applyFill="1" applyBorder="1"/>
    <xf numFmtId="0" fontId="16" fillId="0" borderId="124" xfId="0" applyFont="1" applyBorder="1" applyAlignment="1">
      <alignment horizontal="center"/>
    </xf>
    <xf numFmtId="0" fontId="16" fillId="8" borderId="10" xfId="0" applyFont="1" applyFill="1" applyBorder="1"/>
    <xf numFmtId="0" fontId="14" fillId="8" borderId="11" xfId="0" applyFont="1" applyFill="1" applyBorder="1" applyAlignment="1">
      <alignment horizontal="center"/>
    </xf>
    <xf numFmtId="0" fontId="3" fillId="4" borderId="0" xfId="0" applyFont="1" applyFill="1" applyAlignment="1" applyProtection="1">
      <alignment horizontal="left"/>
      <protection locked="0"/>
    </xf>
    <xf numFmtId="0" fontId="5" fillId="0" borderId="4" xfId="0" applyFont="1" applyBorder="1" applyAlignment="1">
      <alignment horizontal="left" vertical="center"/>
    </xf>
    <xf numFmtId="0" fontId="26" fillId="0" borderId="0" xfId="0" applyFont="1" applyAlignment="1">
      <alignment horizontal="right"/>
    </xf>
    <xf numFmtId="0" fontId="5" fillId="4" borderId="0" xfId="0" applyFont="1" applyFill="1" applyAlignment="1" applyProtection="1">
      <alignment horizontal="left" vertical="center"/>
      <protection locked="0"/>
    </xf>
    <xf numFmtId="0" fontId="10" fillId="0" borderId="0" xfId="0" applyFont="1" applyAlignment="1">
      <alignment horizontal="center"/>
    </xf>
    <xf numFmtId="0" fontId="9" fillId="0" borderId="0" xfId="0" applyFont="1" applyAlignment="1">
      <alignment horizontal="center"/>
    </xf>
    <xf numFmtId="0" fontId="10" fillId="0" borderId="0" xfId="0" applyFont="1" applyAlignment="1">
      <alignment horizontal="left"/>
    </xf>
    <xf numFmtId="49" fontId="15" fillId="4" borderId="11" xfId="0" applyNumberFormat="1"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0" borderId="0" xfId="0" applyFont="1" applyAlignment="1">
      <alignment horizontal="left"/>
    </xf>
    <xf numFmtId="0" fontId="3" fillId="4" borderId="11" xfId="0" applyFont="1" applyFill="1" applyBorder="1" applyAlignment="1" applyProtection="1">
      <alignment horizontal="center"/>
      <protection locked="0"/>
    </xf>
    <xf numFmtId="0" fontId="23" fillId="4" borderId="11" xfId="0" applyFont="1" applyFill="1" applyBorder="1" applyAlignment="1" applyProtection="1">
      <alignment horizontal="center"/>
      <protection locked="0"/>
    </xf>
    <xf numFmtId="0" fontId="16" fillId="0" borderId="0" xfId="0" applyFont="1" applyAlignment="1">
      <alignment horizontal="left"/>
    </xf>
    <xf numFmtId="0" fontId="15" fillId="0" borderId="0" xfId="0" applyFont="1" applyAlignment="1">
      <alignment horizontal="left" vertical="top" wrapText="1"/>
    </xf>
    <xf numFmtId="0" fontId="17" fillId="0" borderId="0" xfId="0" applyFont="1" applyAlignment="1">
      <alignment horizontal="left" vertical="top" wrapText="1"/>
    </xf>
    <xf numFmtId="0" fontId="15" fillId="4" borderId="11" xfId="0" applyFont="1" applyFill="1" applyBorder="1" applyAlignment="1" applyProtection="1">
      <alignment horizontal="left" vertical="center"/>
      <protection locked="0"/>
    </xf>
    <xf numFmtId="0" fontId="15" fillId="4" borderId="11" xfId="0" applyFont="1" applyFill="1" applyBorder="1" applyAlignment="1" applyProtection="1">
      <alignment horizontal="left"/>
      <protection locked="0"/>
    </xf>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18" fillId="0" borderId="14" xfId="0" applyFont="1" applyBorder="1" applyAlignment="1">
      <alignment horizontal="left" vertical="top" wrapText="1"/>
    </xf>
    <xf numFmtId="0" fontId="19" fillId="0" borderId="13"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 xfId="0" applyFont="1" applyBorder="1" applyAlignment="1">
      <alignment horizontal="left" vertical="top" wrapText="1"/>
    </xf>
    <xf numFmtId="0" fontId="19" fillId="0" borderId="19" xfId="0" applyFont="1" applyBorder="1" applyAlignment="1">
      <alignment horizontal="left" vertical="top" wrapText="1"/>
    </xf>
    <xf numFmtId="0" fontId="18" fillId="0" borderId="13" xfId="0" applyFont="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0" xfId="0" applyFont="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 xfId="0" applyFont="1" applyBorder="1" applyAlignment="1">
      <alignment horizontal="left" vertical="top" wrapText="1"/>
    </xf>
    <xf numFmtId="0" fontId="18" fillId="0" borderId="19" xfId="0" applyFont="1" applyBorder="1" applyAlignment="1">
      <alignment horizontal="left" vertical="top" wrapText="1"/>
    </xf>
    <xf numFmtId="0" fontId="29"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0" borderId="24" xfId="0" applyFont="1" applyBorder="1" applyAlignment="1">
      <alignment horizontal="left" vertical="top" wrapText="1"/>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28" xfId="0" applyFont="1" applyBorder="1" applyAlignment="1">
      <alignment horizontal="left" vertical="top" wrapText="1"/>
    </xf>
    <xf numFmtId="0" fontId="30" fillId="0" borderId="28" xfId="0" applyFont="1" applyBorder="1" applyAlignment="1">
      <alignment horizontal="left" vertical="top" wrapText="1"/>
    </xf>
    <xf numFmtId="0" fontId="19" fillId="0" borderId="29" xfId="0" applyFont="1" applyBorder="1" applyAlignment="1">
      <alignment horizontal="left" vertical="top" wrapText="1"/>
    </xf>
    <xf numFmtId="0" fontId="19" fillId="0" borderId="30" xfId="0" applyFont="1" applyBorder="1" applyAlignment="1">
      <alignment horizontal="left" vertical="top" wrapText="1"/>
    </xf>
    <xf numFmtId="0" fontId="19" fillId="0" borderId="24" xfId="0" applyFont="1" applyBorder="1" applyAlignment="1">
      <alignment horizontal="left" vertical="top" wrapText="1"/>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4" fillId="0" borderId="4" xfId="0" applyFont="1" applyBorder="1" applyAlignment="1">
      <alignment horizontal="left" vertical="center"/>
    </xf>
    <xf numFmtId="0" fontId="8" fillId="0" borderId="0" xfId="0" applyFont="1" applyAlignment="1">
      <alignment horizontal="left"/>
    </xf>
    <xf numFmtId="0" fontId="4" fillId="0" borderId="21" xfId="0" applyFont="1" applyBorder="1" applyAlignment="1">
      <alignment horizontal="left" vertical="center"/>
    </xf>
    <xf numFmtId="44" fontId="3" fillId="4" borderId="2" xfId="1" applyFont="1" applyFill="1" applyBorder="1" applyAlignment="1" applyProtection="1">
      <alignment horizontal="center"/>
      <protection locked="0"/>
    </xf>
    <xf numFmtId="44" fontId="3" fillId="2" borderId="2" xfId="1" applyFont="1" applyFill="1" applyBorder="1" applyAlignment="1">
      <alignment horizontal="center"/>
    </xf>
    <xf numFmtId="0" fontId="4" fillId="6" borderId="22" xfId="0" applyFont="1" applyFill="1" applyBorder="1" applyAlignment="1">
      <alignment horizontal="left" vertical="center"/>
    </xf>
    <xf numFmtId="0" fontId="8" fillId="0" borderId="0" xfId="0" applyFont="1" applyAlignment="1">
      <alignment horizontal="right"/>
    </xf>
    <xf numFmtId="0" fontId="27" fillId="0" borderId="0" xfId="0" applyFont="1" applyAlignment="1">
      <alignment horizontal="center"/>
    </xf>
    <xf numFmtId="0" fontId="4" fillId="6" borderId="4" xfId="0" applyFont="1" applyFill="1" applyBorder="1" applyAlignment="1">
      <alignment horizontal="left" vertical="center"/>
    </xf>
    <xf numFmtId="49" fontId="3" fillId="0" borderId="25" xfId="0" applyNumberFormat="1" applyFont="1" applyBorder="1" applyAlignment="1">
      <alignment horizontal="left" vertical="top" wrapText="1"/>
    </xf>
    <xf numFmtId="49" fontId="3" fillId="0" borderId="35" xfId="0" applyNumberFormat="1" applyFont="1" applyBorder="1" applyAlignment="1">
      <alignment horizontal="left" vertical="top" wrapText="1"/>
    </xf>
    <xf numFmtId="49" fontId="3" fillId="0" borderId="36" xfId="0" applyNumberFormat="1" applyFont="1" applyBorder="1" applyAlignment="1">
      <alignment horizontal="left" vertical="top" wrapText="1"/>
    </xf>
    <xf numFmtId="49" fontId="3" fillId="0" borderId="26"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3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38" xfId="0" applyNumberFormat="1" applyFont="1" applyBorder="1" applyAlignment="1">
      <alignment horizontal="left" vertical="top" wrapText="1"/>
    </xf>
    <xf numFmtId="0" fontId="14" fillId="8" borderId="5"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6" xfId="0" applyFont="1" applyFill="1" applyBorder="1" applyAlignment="1">
      <alignment horizontal="center" vertical="center"/>
    </xf>
    <xf numFmtId="164" fontId="3" fillId="2" borderId="2" xfId="0" applyNumberFormat="1" applyFont="1" applyFill="1" applyBorder="1" applyAlignment="1">
      <alignment horizontal="center"/>
    </xf>
    <xf numFmtId="164" fontId="8" fillId="2" borderId="0" xfId="0" applyNumberFormat="1" applyFont="1" applyFill="1" applyAlignment="1">
      <alignment horizontal="center"/>
    </xf>
    <xf numFmtId="164" fontId="3" fillId="4" borderId="2" xfId="1" applyNumberFormat="1" applyFont="1" applyFill="1" applyBorder="1" applyAlignment="1" applyProtection="1">
      <alignment horizontal="center"/>
      <protection locked="0"/>
    </xf>
    <xf numFmtId="164" fontId="3" fillId="2" borderId="1" xfId="0" applyNumberFormat="1" applyFont="1" applyFill="1" applyBorder="1" applyAlignment="1">
      <alignment horizontal="center"/>
    </xf>
    <xf numFmtId="0" fontId="7" fillId="0" borderId="4" xfId="0" applyFont="1" applyBorder="1" applyAlignment="1">
      <alignment horizontal="left" vertical="center"/>
    </xf>
    <xf numFmtId="0" fontId="7" fillId="0" borderId="21" xfId="0" applyFont="1" applyBorder="1" applyAlignment="1">
      <alignment horizontal="left" vertical="center"/>
    </xf>
    <xf numFmtId="0" fontId="7" fillId="0" borderId="21" xfId="0" applyFont="1" applyBorder="1" applyAlignment="1">
      <alignment horizontal="left"/>
    </xf>
    <xf numFmtId="0" fontId="0" fillId="5" borderId="0" xfId="0" applyFill="1" applyAlignment="1">
      <alignment horizontal="left"/>
    </xf>
    <xf numFmtId="166" fontId="0" fillId="5" borderId="0" xfId="0" applyNumberFormat="1" applyFill="1" applyAlignment="1">
      <alignment horizontal="center"/>
    </xf>
    <xf numFmtId="0" fontId="4" fillId="4" borderId="4" xfId="0" applyFont="1" applyFill="1" applyBorder="1" applyAlignment="1">
      <alignment horizontal="left" vertical="center"/>
    </xf>
    <xf numFmtId="0" fontId="4" fillId="2" borderId="22" xfId="0" applyFont="1" applyFill="1" applyBorder="1" applyAlignment="1">
      <alignment horizontal="left" vertical="center"/>
    </xf>
    <xf numFmtId="0" fontId="0" fillId="0" borderId="0" xfId="0" applyAlignment="1">
      <alignment horizontal="right"/>
    </xf>
    <xf numFmtId="167" fontId="3" fillId="4" borderId="2" xfId="1" applyNumberFormat="1" applyFont="1" applyFill="1" applyBorder="1" applyAlignment="1" applyProtection="1">
      <alignment horizontal="center"/>
      <protection locked="0"/>
    </xf>
    <xf numFmtId="0" fontId="4" fillId="2" borderId="4" xfId="0" applyFont="1" applyFill="1" applyBorder="1" applyAlignment="1">
      <alignment horizontal="left" vertical="center"/>
    </xf>
    <xf numFmtId="0" fontId="2" fillId="6" borderId="0" xfId="0" applyFont="1" applyFill="1" applyAlignment="1">
      <alignment horizontal="center" wrapText="1"/>
    </xf>
    <xf numFmtId="166" fontId="2" fillId="6" borderId="0" xfId="0" applyNumberFormat="1" applyFont="1" applyFill="1" applyAlignment="1">
      <alignment horizontal="center" vertical="center"/>
    </xf>
    <xf numFmtId="0" fontId="0" fillId="0" borderId="0" xfId="0" applyAlignment="1">
      <alignment horizontal="left"/>
    </xf>
    <xf numFmtId="0" fontId="4" fillId="4" borderId="21" xfId="0" applyFont="1" applyFill="1" applyBorder="1" applyAlignment="1">
      <alignment horizontal="left" vertical="center"/>
    </xf>
    <xf numFmtId="0" fontId="4" fillId="0" borderId="0" xfId="0" applyFont="1" applyAlignment="1">
      <alignment horizontal="left" vertical="center"/>
    </xf>
    <xf numFmtId="0" fontId="3" fillId="4" borderId="5"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14" fontId="3" fillId="4" borderId="2" xfId="1" applyNumberFormat="1" applyFont="1" applyFill="1" applyBorder="1" applyAlignment="1" applyProtection="1">
      <alignment horizontal="center"/>
      <protection locked="0"/>
    </xf>
    <xf numFmtId="0" fontId="7" fillId="0" borderId="0" xfId="0" applyFont="1" applyAlignment="1">
      <alignment horizontal="center" vertical="center" wrapText="1"/>
    </xf>
    <xf numFmtId="14" fontId="3" fillId="4" borderId="1" xfId="1" applyNumberFormat="1" applyFont="1" applyFill="1" applyBorder="1" applyAlignment="1" applyProtection="1">
      <alignment horizontal="center"/>
      <protection locked="0"/>
    </xf>
    <xf numFmtId="14" fontId="5" fillId="0" borderId="1" xfId="1" applyNumberFormat="1" applyFont="1" applyFill="1" applyBorder="1" applyAlignment="1" applyProtection="1">
      <alignment horizontal="center"/>
    </xf>
    <xf numFmtId="49" fontId="3" fillId="4" borderId="1" xfId="1" applyNumberFormat="1" applyFont="1" applyFill="1" applyBorder="1" applyAlignment="1" applyProtection="1">
      <alignment horizontal="center"/>
      <protection locked="0"/>
    </xf>
    <xf numFmtId="0" fontId="36" fillId="9" borderId="0" xfId="0" applyFont="1" applyFill="1" applyAlignment="1" applyProtection="1">
      <alignment horizontal="center" vertical="center" wrapText="1"/>
      <protection locked="0"/>
    </xf>
    <xf numFmtId="0" fontId="36" fillId="9" borderId="11" xfId="0" applyFont="1" applyFill="1" applyBorder="1" applyAlignment="1" applyProtection="1">
      <alignment horizontal="center" vertical="center" wrapText="1"/>
      <protection locked="0"/>
    </xf>
    <xf numFmtId="169" fontId="41" fillId="9" borderId="0" xfId="0" applyNumberFormat="1" applyFont="1" applyFill="1" applyAlignment="1">
      <alignment horizontal="center" vertical="center"/>
    </xf>
    <xf numFmtId="1" fontId="41" fillId="9" borderId="0" xfId="0" applyNumberFormat="1" applyFont="1" applyFill="1" applyAlignment="1">
      <alignment horizontal="center" vertical="center"/>
    </xf>
    <xf numFmtId="0" fontId="0" fillId="0" borderId="0" xfId="0" applyAlignment="1">
      <alignment horizontal="center" vertical="center"/>
    </xf>
    <xf numFmtId="0" fontId="43" fillId="7" borderId="42" xfId="0" applyFont="1" applyFill="1" applyBorder="1" applyAlignment="1">
      <alignment horizontal="center" vertical="center"/>
    </xf>
    <xf numFmtId="0" fontId="43" fillId="7" borderId="6" xfId="0" applyFont="1" applyFill="1" applyBorder="1" applyAlignment="1">
      <alignment horizontal="center" vertical="center"/>
    </xf>
    <xf numFmtId="0" fontId="43" fillId="7" borderId="0" xfId="0" applyFont="1" applyFill="1" applyAlignment="1">
      <alignment horizontal="center" vertical="center"/>
    </xf>
    <xf numFmtId="0" fontId="44" fillId="0" borderId="17" xfId="0" applyFont="1" applyBorder="1" applyAlignment="1">
      <alignment horizontal="center"/>
    </xf>
    <xf numFmtId="0" fontId="46" fillId="0" borderId="43" xfId="0" applyFont="1" applyBorder="1" applyAlignment="1">
      <alignment horizontal="left" vertical="center"/>
    </xf>
    <xf numFmtId="0" fontId="46" fillId="0" borderId="44" xfId="0" applyFont="1" applyBorder="1" applyAlignment="1">
      <alignment horizontal="left" vertical="center"/>
    </xf>
    <xf numFmtId="0" fontId="47" fillId="10" borderId="43" xfId="0" applyFont="1" applyFill="1" applyBorder="1" applyAlignment="1" applyProtection="1">
      <alignment horizontal="center" vertical="center"/>
      <protection locked="0"/>
    </xf>
    <xf numFmtId="0" fontId="47" fillId="10" borderId="45" xfId="0" applyFont="1" applyFill="1" applyBorder="1" applyAlignment="1" applyProtection="1">
      <alignment horizontal="center" vertical="center"/>
      <protection locked="0"/>
    </xf>
    <xf numFmtId="0" fontId="49" fillId="10" borderId="45" xfId="0" applyFont="1" applyFill="1" applyBorder="1" applyAlignment="1" applyProtection="1">
      <alignment horizontal="center" vertical="center"/>
      <protection locked="0"/>
    </xf>
    <xf numFmtId="0" fontId="49" fillId="10" borderId="44" xfId="0" applyFont="1" applyFill="1" applyBorder="1" applyAlignment="1" applyProtection="1">
      <alignment horizontal="center" vertical="center"/>
      <protection locked="0"/>
    </xf>
    <xf numFmtId="0" fontId="45" fillId="9" borderId="46" xfId="0" applyFont="1" applyFill="1" applyBorder="1" applyAlignment="1">
      <alignment horizontal="center" vertical="center"/>
    </xf>
    <xf numFmtId="0" fontId="45" fillId="9" borderId="47" xfId="0" applyFont="1" applyFill="1" applyBorder="1" applyAlignment="1">
      <alignment horizontal="center" vertical="center"/>
    </xf>
    <xf numFmtId="0" fontId="45" fillId="9" borderId="48" xfId="0" applyFont="1" applyFill="1" applyBorder="1" applyAlignment="1">
      <alignment horizontal="center" vertical="center"/>
    </xf>
    <xf numFmtId="0" fontId="47" fillId="10" borderId="44" xfId="0" applyFont="1" applyFill="1" applyBorder="1" applyAlignment="1" applyProtection="1">
      <alignment horizontal="center" vertical="center"/>
      <protection locked="0"/>
    </xf>
    <xf numFmtId="0" fontId="50" fillId="11" borderId="49" xfId="0" applyFont="1" applyFill="1" applyBorder="1" applyAlignment="1">
      <alignment horizontal="center" vertical="center"/>
    </xf>
    <xf numFmtId="0" fontId="50" fillId="11" borderId="0" xfId="0" applyFont="1" applyFill="1" applyAlignment="1">
      <alignment horizontal="center" vertical="center"/>
    </xf>
    <xf numFmtId="0" fontId="50" fillId="11" borderId="50" xfId="0" applyFont="1" applyFill="1" applyBorder="1" applyAlignment="1">
      <alignment horizontal="center" vertical="center"/>
    </xf>
    <xf numFmtId="0" fontId="46" fillId="0" borderId="46" xfId="0" applyFont="1" applyBorder="1" applyAlignment="1">
      <alignment horizontal="left" vertical="center" wrapText="1"/>
    </xf>
    <xf numFmtId="0" fontId="46" fillId="0" borderId="48" xfId="0" applyFont="1" applyBorder="1" applyAlignment="1">
      <alignment horizontal="left" vertical="center" wrapText="1"/>
    </xf>
    <xf numFmtId="0" fontId="46" fillId="0" borderId="49" xfId="0" applyFont="1" applyBorder="1" applyAlignment="1">
      <alignment horizontal="left" vertical="center" wrapText="1"/>
    </xf>
    <xf numFmtId="0" fontId="46" fillId="0" borderId="50" xfId="0" applyFont="1" applyBorder="1" applyAlignment="1">
      <alignment horizontal="left" vertical="center" wrapText="1"/>
    </xf>
    <xf numFmtId="0" fontId="51" fillId="11" borderId="46" xfId="0" applyFont="1" applyFill="1" applyBorder="1" applyAlignment="1" applyProtection="1">
      <alignment horizontal="left" vertical="center" wrapText="1"/>
      <protection locked="0"/>
    </xf>
    <xf numFmtId="0" fontId="51" fillId="11" borderId="47" xfId="0" applyFont="1" applyFill="1" applyBorder="1" applyAlignment="1" applyProtection="1">
      <alignment horizontal="left" vertical="center" wrapText="1"/>
      <protection locked="0"/>
    </xf>
    <xf numFmtId="0" fontId="51" fillId="11" borderId="48" xfId="0" applyFont="1" applyFill="1" applyBorder="1" applyAlignment="1" applyProtection="1">
      <alignment horizontal="left" vertical="center" wrapText="1"/>
      <protection locked="0"/>
    </xf>
    <xf numFmtId="0" fontId="51" fillId="11" borderId="49" xfId="0" applyFont="1" applyFill="1" applyBorder="1" applyAlignment="1" applyProtection="1">
      <alignment horizontal="left" vertical="center" wrapText="1"/>
      <protection locked="0"/>
    </xf>
    <xf numFmtId="0" fontId="51" fillId="11" borderId="0" xfId="0" applyFont="1" applyFill="1" applyAlignment="1" applyProtection="1">
      <alignment horizontal="left" vertical="center" wrapText="1"/>
      <protection locked="0"/>
    </xf>
    <xf numFmtId="0" fontId="51" fillId="11" borderId="50" xfId="0" applyFont="1" applyFill="1" applyBorder="1" applyAlignment="1" applyProtection="1">
      <alignment horizontal="left" vertical="center" wrapText="1"/>
      <protection locked="0"/>
    </xf>
    <xf numFmtId="14" fontId="45" fillId="10" borderId="49" xfId="0" applyNumberFormat="1" applyFont="1" applyFill="1" applyBorder="1" applyAlignment="1" applyProtection="1">
      <alignment horizontal="center" vertical="center"/>
      <protection locked="0"/>
    </xf>
    <xf numFmtId="0" fontId="45" fillId="10" borderId="0" xfId="0" applyFont="1" applyFill="1" applyAlignment="1" applyProtection="1">
      <alignment horizontal="center" vertical="center"/>
      <protection locked="0"/>
    </xf>
    <xf numFmtId="0" fontId="45" fillId="10" borderId="50" xfId="0" applyFont="1" applyFill="1" applyBorder="1" applyAlignment="1" applyProtection="1">
      <alignment horizontal="center" vertical="center"/>
      <protection locked="0"/>
    </xf>
    <xf numFmtId="0" fontId="56" fillId="10" borderId="58" xfId="0" applyFont="1" applyFill="1" applyBorder="1" applyAlignment="1" applyProtection="1">
      <alignment horizontal="left" vertical="center"/>
      <protection locked="0"/>
    </xf>
    <xf numFmtId="0" fontId="56" fillId="10" borderId="59" xfId="0" applyFont="1" applyFill="1" applyBorder="1" applyAlignment="1" applyProtection="1">
      <alignment horizontal="left" vertical="center"/>
      <protection locked="0"/>
    </xf>
    <xf numFmtId="0" fontId="56" fillId="10" borderId="60" xfId="0" applyFont="1" applyFill="1" applyBorder="1" applyAlignment="1" applyProtection="1">
      <alignment horizontal="left" vertical="center"/>
      <protection locked="0"/>
    </xf>
    <xf numFmtId="0" fontId="53" fillId="12" borderId="6" xfId="0" applyFont="1" applyFill="1" applyBorder="1" applyAlignment="1">
      <alignment horizontal="center"/>
    </xf>
    <xf numFmtId="0" fontId="55" fillId="12" borderId="6" xfId="0" applyFont="1" applyFill="1" applyBorder="1" applyAlignment="1">
      <alignment horizontal="center"/>
    </xf>
    <xf numFmtId="0" fontId="55" fillId="12" borderId="7" xfId="0" applyFont="1" applyFill="1" applyBorder="1" applyAlignment="1">
      <alignment horizontal="center"/>
    </xf>
    <xf numFmtId="0" fontId="45" fillId="9" borderId="51" xfId="0" applyFont="1" applyFill="1" applyBorder="1" applyAlignment="1">
      <alignment horizontal="center" vertical="center" textRotation="90"/>
    </xf>
    <xf numFmtId="0" fontId="45" fillId="9" borderId="8" xfId="0" applyFont="1" applyFill="1" applyBorder="1" applyAlignment="1">
      <alignment horizontal="center" vertical="center" textRotation="90"/>
    </xf>
    <xf numFmtId="0" fontId="45" fillId="9" borderId="10" xfId="0" applyFont="1" applyFill="1" applyBorder="1" applyAlignment="1">
      <alignment horizontal="center" vertical="center" textRotation="90"/>
    </xf>
    <xf numFmtId="0" fontId="56" fillId="10" borderId="52" xfId="0" applyFont="1" applyFill="1" applyBorder="1" applyAlignment="1" applyProtection="1">
      <alignment horizontal="left" vertical="center"/>
      <protection locked="0"/>
    </xf>
    <xf numFmtId="0" fontId="56" fillId="10" borderId="53" xfId="0" applyFont="1" applyFill="1" applyBorder="1" applyAlignment="1" applyProtection="1">
      <alignment horizontal="left" vertical="center"/>
      <protection locked="0"/>
    </xf>
    <xf numFmtId="0" fontId="56" fillId="10" borderId="54" xfId="0" applyFont="1" applyFill="1" applyBorder="1" applyAlignment="1" applyProtection="1">
      <alignment horizontal="left" vertical="center"/>
      <protection locked="0"/>
    </xf>
    <xf numFmtId="4" fontId="55" fillId="9" borderId="53" xfId="0" applyNumberFormat="1" applyFont="1" applyFill="1" applyBorder="1" applyAlignment="1">
      <alignment horizontal="left" vertical="center"/>
    </xf>
    <xf numFmtId="4" fontId="55" fillId="9" borderId="57" xfId="0" applyNumberFormat="1" applyFont="1" applyFill="1" applyBorder="1" applyAlignment="1">
      <alignment horizontal="left" vertical="center"/>
    </xf>
    <xf numFmtId="4" fontId="55" fillId="9" borderId="59" xfId="0" applyNumberFormat="1" applyFont="1" applyFill="1" applyBorder="1" applyAlignment="1">
      <alignment horizontal="left" vertical="center"/>
    </xf>
    <xf numFmtId="4" fontId="55" fillId="9" borderId="63" xfId="0" applyNumberFormat="1" applyFont="1" applyFill="1" applyBorder="1" applyAlignment="1">
      <alignment horizontal="left" vertical="center"/>
    </xf>
    <xf numFmtId="0" fontId="56" fillId="10" borderId="64" xfId="0" applyFont="1" applyFill="1" applyBorder="1" applyAlignment="1" applyProtection="1">
      <alignment horizontal="left" vertical="center"/>
      <protection locked="0"/>
    </xf>
    <xf numFmtId="0" fontId="56" fillId="10" borderId="65" xfId="0" applyFont="1" applyFill="1" applyBorder="1" applyAlignment="1" applyProtection="1">
      <alignment horizontal="left" vertical="center"/>
      <protection locked="0"/>
    </xf>
    <xf numFmtId="0" fontId="56" fillId="10" borderId="66" xfId="0" applyFont="1" applyFill="1" applyBorder="1" applyAlignment="1" applyProtection="1">
      <alignment horizontal="left" vertical="center"/>
      <protection locked="0"/>
    </xf>
    <xf numFmtId="0" fontId="57" fillId="10" borderId="70" xfId="0" applyFont="1" applyFill="1" applyBorder="1" applyAlignment="1" applyProtection="1">
      <alignment horizontal="left" vertical="top" wrapText="1"/>
      <protection locked="0"/>
    </xf>
    <xf numFmtId="0" fontId="57" fillId="10" borderId="71" xfId="0" applyFont="1" applyFill="1" applyBorder="1" applyAlignment="1" applyProtection="1">
      <alignment horizontal="left" vertical="top" wrapText="1"/>
      <protection locked="0"/>
    </xf>
    <xf numFmtId="0" fontId="57" fillId="10" borderId="72" xfId="0" applyFont="1" applyFill="1" applyBorder="1" applyAlignment="1" applyProtection="1">
      <alignment horizontal="left" vertical="top" wrapText="1"/>
      <protection locked="0"/>
    </xf>
    <xf numFmtId="4" fontId="59" fillId="6" borderId="74" xfId="0" applyNumberFormat="1" applyFont="1" applyFill="1" applyBorder="1" applyAlignment="1">
      <alignment horizontal="left" vertical="center"/>
    </xf>
    <xf numFmtId="4" fontId="59" fillId="6" borderId="75" xfId="0" applyNumberFormat="1" applyFont="1" applyFill="1" applyBorder="1" applyAlignment="1">
      <alignment horizontal="left" vertical="center"/>
    </xf>
    <xf numFmtId="0" fontId="52" fillId="12" borderId="77" xfId="0" applyFont="1" applyFill="1" applyBorder="1" applyAlignment="1">
      <alignment horizontal="left" vertical="center"/>
    </xf>
    <xf numFmtId="0" fontId="53" fillId="12" borderId="77" xfId="0" applyFont="1" applyFill="1" applyBorder="1" applyAlignment="1">
      <alignment horizontal="center"/>
    </xf>
    <xf numFmtId="0" fontId="55" fillId="12" borderId="77" xfId="0" applyFont="1" applyFill="1" applyBorder="1" applyAlignment="1">
      <alignment horizontal="center"/>
    </xf>
    <xf numFmtId="0" fontId="55" fillId="12" borderId="78" xfId="0" applyFont="1" applyFill="1" applyBorder="1" applyAlignment="1">
      <alignment horizontal="center"/>
    </xf>
    <xf numFmtId="0" fontId="45" fillId="9" borderId="79" xfId="0" applyFont="1" applyFill="1" applyBorder="1" applyAlignment="1">
      <alignment horizontal="center" vertical="center" textRotation="90" wrapText="1"/>
    </xf>
    <xf numFmtId="0" fontId="45" fillId="9" borderId="8" xfId="0" applyFont="1" applyFill="1" applyBorder="1" applyAlignment="1">
      <alignment horizontal="center" vertical="center" textRotation="90" wrapText="1"/>
    </xf>
    <xf numFmtId="0" fontId="45" fillId="9" borderId="10" xfId="0" applyFont="1" applyFill="1" applyBorder="1" applyAlignment="1">
      <alignment horizontal="center" vertical="center" textRotation="90" wrapText="1"/>
    </xf>
    <xf numFmtId="4" fontId="55" fillId="9" borderId="82" xfId="0" applyNumberFormat="1" applyFont="1" applyFill="1" applyBorder="1" applyAlignment="1">
      <alignment horizontal="left" vertical="center"/>
    </xf>
    <xf numFmtId="4" fontId="55" fillId="9" borderId="83" xfId="0" applyNumberFormat="1" applyFont="1" applyFill="1" applyBorder="1" applyAlignment="1">
      <alignment horizontal="left" vertical="center"/>
    </xf>
    <xf numFmtId="4" fontId="55" fillId="9" borderId="86" xfId="0" applyNumberFormat="1" applyFont="1" applyFill="1" applyBorder="1" applyAlignment="1">
      <alignment horizontal="left" vertical="center"/>
    </xf>
    <xf numFmtId="4" fontId="55" fillId="9" borderId="87" xfId="0" applyNumberFormat="1" applyFont="1" applyFill="1" applyBorder="1" applyAlignment="1">
      <alignment horizontal="left" vertical="center"/>
    </xf>
    <xf numFmtId="4" fontId="55" fillId="9" borderId="89" xfId="0" applyNumberFormat="1" applyFont="1" applyFill="1" applyBorder="1" applyAlignment="1">
      <alignment horizontal="left" vertical="center"/>
    </xf>
    <xf numFmtId="4" fontId="55" fillId="9" borderId="90" xfId="0" applyNumberFormat="1" applyFont="1" applyFill="1" applyBorder="1" applyAlignment="1">
      <alignment horizontal="left" vertical="center"/>
    </xf>
    <xf numFmtId="170" fontId="60" fillId="7" borderId="0" xfId="0" applyNumberFormat="1" applyFont="1" applyFill="1" applyAlignment="1" applyProtection="1">
      <alignment horizontal="right" vertical="center"/>
      <protection locked="0"/>
    </xf>
    <xf numFmtId="170" fontId="60" fillId="7" borderId="50" xfId="0" applyNumberFormat="1" applyFont="1" applyFill="1" applyBorder="1" applyAlignment="1" applyProtection="1">
      <alignment horizontal="right" vertical="center"/>
      <protection locked="0"/>
    </xf>
    <xf numFmtId="4" fontId="55" fillId="6" borderId="92" xfId="0" applyNumberFormat="1" applyFont="1" applyFill="1" applyBorder="1" applyAlignment="1">
      <alignment horizontal="left" vertical="center"/>
    </xf>
    <xf numFmtId="4" fontId="55" fillId="6" borderId="93" xfId="0" applyNumberFormat="1" applyFont="1" applyFill="1" applyBorder="1" applyAlignment="1">
      <alignment horizontal="left" vertical="center"/>
    </xf>
    <xf numFmtId="49" fontId="61" fillId="10" borderId="70" xfId="0" applyNumberFormat="1" applyFont="1" applyFill="1" applyBorder="1" applyAlignment="1" applyProtection="1">
      <alignment horizontal="left" vertical="top" wrapText="1" shrinkToFit="1"/>
      <protection locked="0"/>
    </xf>
    <xf numFmtId="49" fontId="61" fillId="10" borderId="71" xfId="0" applyNumberFormat="1" applyFont="1" applyFill="1" applyBorder="1" applyAlignment="1" applyProtection="1">
      <alignment horizontal="left" vertical="top" wrapText="1" shrinkToFit="1"/>
      <protection locked="0"/>
    </xf>
    <xf numFmtId="49" fontId="61" fillId="10" borderId="72" xfId="0" applyNumberFormat="1" applyFont="1" applyFill="1" applyBorder="1" applyAlignment="1" applyProtection="1">
      <alignment horizontal="left" vertical="top" wrapText="1" shrinkToFit="1"/>
      <protection locked="0"/>
    </xf>
    <xf numFmtId="4" fontId="59" fillId="6" borderId="94" xfId="0" applyNumberFormat="1" applyFont="1" applyFill="1" applyBorder="1" applyAlignment="1">
      <alignment horizontal="left" vertical="center"/>
    </xf>
    <xf numFmtId="4" fontId="59" fillId="6" borderId="95" xfId="0" applyNumberFormat="1" applyFont="1" applyFill="1" applyBorder="1" applyAlignment="1">
      <alignment horizontal="left" vertical="center"/>
    </xf>
    <xf numFmtId="0" fontId="63" fillId="9" borderId="0" xfId="0" applyFont="1" applyFill="1" applyAlignment="1">
      <alignment horizontal="left" vertical="center" wrapText="1"/>
    </xf>
    <xf numFmtId="0" fontId="63" fillId="9" borderId="50" xfId="0" applyFont="1" applyFill="1" applyBorder="1" applyAlignment="1">
      <alignment horizontal="left" vertical="center" wrapText="1"/>
    </xf>
    <xf numFmtId="0" fontId="45" fillId="10" borderId="98" xfId="0" applyFont="1" applyFill="1" applyBorder="1" applyAlignment="1" applyProtection="1">
      <alignment horizontal="left" vertical="center"/>
      <protection locked="0"/>
    </xf>
    <xf numFmtId="0" fontId="45" fillId="10" borderId="99" xfId="0" applyFont="1" applyFill="1" applyBorder="1" applyAlignment="1" applyProtection="1">
      <alignment horizontal="left" vertical="center"/>
      <protection locked="0"/>
    </xf>
    <xf numFmtId="0" fontId="45" fillId="10" borderId="100" xfId="0" applyFont="1" applyFill="1" applyBorder="1" applyAlignment="1" applyProtection="1">
      <alignment horizontal="left" vertical="center"/>
      <protection locked="0"/>
    </xf>
    <xf numFmtId="4" fontId="45" fillId="9" borderId="102" xfId="0" applyNumberFormat="1" applyFont="1" applyFill="1" applyBorder="1" applyAlignment="1" applyProtection="1">
      <alignment horizontal="left" vertical="center"/>
      <protection locked="0"/>
    </xf>
    <xf numFmtId="4" fontId="45" fillId="9" borderId="103" xfId="0" applyNumberFormat="1" applyFont="1" applyFill="1" applyBorder="1" applyAlignment="1" applyProtection="1">
      <alignment horizontal="left" vertical="center"/>
      <protection locked="0"/>
    </xf>
    <xf numFmtId="4" fontId="45" fillId="9" borderId="59" xfId="0" applyNumberFormat="1" applyFont="1" applyFill="1" applyBorder="1" applyAlignment="1" applyProtection="1">
      <alignment horizontal="left" vertical="center"/>
      <protection locked="0"/>
    </xf>
    <xf numFmtId="4" fontId="45" fillId="9" borderId="63" xfId="0" applyNumberFormat="1" applyFont="1" applyFill="1" applyBorder="1" applyAlignment="1" applyProtection="1">
      <alignment horizontal="left" vertical="center"/>
      <protection locked="0"/>
    </xf>
    <xf numFmtId="0" fontId="45" fillId="11" borderId="98" xfId="0" applyFont="1" applyFill="1" applyBorder="1" applyAlignment="1" applyProtection="1">
      <alignment horizontal="center" vertical="center"/>
      <protection locked="0"/>
    </xf>
    <xf numFmtId="0" fontId="45" fillId="11" borderId="99" xfId="0" applyFont="1" applyFill="1" applyBorder="1" applyAlignment="1" applyProtection="1">
      <alignment horizontal="center" vertical="center"/>
      <protection locked="0"/>
    </xf>
    <xf numFmtId="0" fontId="45" fillId="11" borderId="104" xfId="0" applyFont="1" applyFill="1" applyBorder="1" applyAlignment="1" applyProtection="1">
      <alignment horizontal="center" vertical="center"/>
      <protection locked="0"/>
    </xf>
    <xf numFmtId="0" fontId="45" fillId="11" borderId="105" xfId="0" applyFont="1" applyFill="1" applyBorder="1" applyAlignment="1" applyProtection="1">
      <alignment horizontal="center" vertical="center"/>
      <protection locked="0"/>
    </xf>
    <xf numFmtId="0" fontId="62" fillId="12" borderId="96" xfId="0" applyFont="1" applyFill="1" applyBorder="1" applyAlignment="1">
      <alignment horizontal="left"/>
    </xf>
    <xf numFmtId="0" fontId="45" fillId="12" borderId="96" xfId="0" applyFont="1" applyFill="1" applyBorder="1" applyAlignment="1">
      <alignment horizontal="left"/>
    </xf>
    <xf numFmtId="0" fontId="52" fillId="12" borderId="96" xfId="0" applyFont="1" applyFill="1" applyBorder="1" applyAlignment="1">
      <alignment horizontal="center"/>
    </xf>
    <xf numFmtId="0" fontId="45" fillId="12" borderId="96" xfId="0" applyFont="1" applyFill="1" applyBorder="1" applyAlignment="1">
      <alignment horizontal="center"/>
    </xf>
    <xf numFmtId="0" fontId="45" fillId="12" borderId="97" xfId="0" applyFont="1" applyFill="1" applyBorder="1" applyAlignment="1">
      <alignment horizontal="center"/>
    </xf>
    <xf numFmtId="0" fontId="56" fillId="9" borderId="104" xfId="0" applyFont="1" applyFill="1" applyBorder="1" applyAlignment="1">
      <alignment horizontal="left" vertical="center"/>
    </xf>
    <xf numFmtId="0" fontId="56" fillId="9" borderId="105" xfId="0" applyFont="1" applyFill="1" applyBorder="1" applyAlignment="1">
      <alignment horizontal="left" vertical="center"/>
    </xf>
    <xf numFmtId="0" fontId="57" fillId="10" borderId="98" xfId="0" applyFont="1" applyFill="1" applyBorder="1" applyAlignment="1" applyProtection="1">
      <alignment horizontal="center" vertical="center"/>
      <protection locked="0"/>
    </xf>
    <xf numFmtId="0" fontId="57" fillId="10" borderId="99" xfId="0" applyFont="1" applyFill="1" applyBorder="1" applyAlignment="1" applyProtection="1">
      <alignment horizontal="center" vertical="center"/>
      <protection locked="0"/>
    </xf>
    <xf numFmtId="44" fontId="55" fillId="11" borderId="70" xfId="1" applyFont="1" applyFill="1" applyBorder="1" applyAlignment="1" applyProtection="1">
      <alignment horizontal="center" vertical="center"/>
      <protection locked="0"/>
    </xf>
    <xf numFmtId="44" fontId="55" fillId="11" borderId="72" xfId="1" applyFont="1" applyFill="1" applyBorder="1" applyAlignment="1" applyProtection="1">
      <alignment horizontal="center" vertical="center"/>
      <protection locked="0"/>
    </xf>
    <xf numFmtId="4" fontId="45" fillId="6" borderId="59" xfId="0" applyNumberFormat="1" applyFont="1" applyFill="1" applyBorder="1" applyAlignment="1">
      <alignment horizontal="left" vertical="center"/>
    </xf>
    <xf numFmtId="4" fontId="45" fillId="6" borderId="63" xfId="0" applyNumberFormat="1" applyFont="1" applyFill="1" applyBorder="1" applyAlignment="1">
      <alignment horizontal="left" vertical="center"/>
    </xf>
    <xf numFmtId="0" fontId="60" fillId="7" borderId="42" xfId="0" applyFont="1" applyFill="1" applyBorder="1" applyAlignment="1">
      <alignment horizontal="right" vertical="center"/>
    </xf>
    <xf numFmtId="0" fontId="60" fillId="7" borderId="71" xfId="0" applyFont="1" applyFill="1" applyBorder="1" applyAlignment="1">
      <alignment horizontal="right" vertical="center"/>
    </xf>
    <xf numFmtId="4" fontId="59" fillId="6" borderId="77" xfId="0" applyNumberFormat="1" applyFont="1" applyFill="1" applyBorder="1" applyAlignment="1">
      <alignment horizontal="left" vertical="center"/>
    </xf>
    <xf numFmtId="4" fontId="59" fillId="6" borderId="78" xfId="0" applyNumberFormat="1" applyFont="1" applyFill="1" applyBorder="1" applyAlignment="1">
      <alignment horizontal="left" vertical="center"/>
    </xf>
    <xf numFmtId="0" fontId="60" fillId="7" borderId="108" xfId="0" applyFont="1" applyFill="1" applyBorder="1" applyAlignment="1">
      <alignment horizontal="right" vertical="center"/>
    </xf>
    <xf numFmtId="4" fontId="59" fillId="6" borderId="2" xfId="0" applyNumberFormat="1" applyFont="1" applyFill="1" applyBorder="1" applyAlignment="1">
      <alignment horizontal="left" vertical="center"/>
    </xf>
    <xf numFmtId="4" fontId="59" fillId="6" borderId="109" xfId="0" applyNumberFormat="1" applyFont="1" applyFill="1" applyBorder="1" applyAlignment="1">
      <alignment horizontal="left" vertical="center"/>
    </xf>
    <xf numFmtId="0" fontId="65" fillId="7" borderId="1" xfId="0" applyFont="1" applyFill="1" applyBorder="1" applyAlignment="1">
      <alignment horizontal="center" vertical="center"/>
    </xf>
    <xf numFmtId="0" fontId="65" fillId="7" borderId="11" xfId="0" applyFont="1" applyFill="1" applyBorder="1" applyAlignment="1">
      <alignment horizontal="center"/>
    </xf>
    <xf numFmtId="0" fontId="45" fillId="0" borderId="11" xfId="0" applyFont="1" applyBorder="1" applyAlignment="1">
      <alignment horizontal="center"/>
    </xf>
    <xf numFmtId="0" fontId="45" fillId="0" borderId="110" xfId="0" applyFont="1" applyBorder="1" applyAlignment="1">
      <alignment horizontal="center"/>
    </xf>
    <xf numFmtId="0" fontId="2" fillId="6" borderId="0" xfId="0" applyFont="1" applyFill="1" applyAlignment="1">
      <alignment horizontal="left"/>
    </xf>
    <xf numFmtId="0" fontId="67" fillId="0" borderId="111" xfId="0" applyFont="1" applyBorder="1" applyAlignment="1">
      <alignment horizontal="left" vertical="center" wrapText="1"/>
    </xf>
    <xf numFmtId="0" fontId="67" fillId="0" borderId="2" xfId="0" applyFont="1" applyBorder="1" applyAlignment="1">
      <alignment horizontal="left" vertical="center" wrapText="1"/>
    </xf>
    <xf numFmtId="0" fontId="45" fillId="0" borderId="2" xfId="0" applyFont="1" applyBorder="1" applyAlignment="1">
      <alignment vertical="center"/>
    </xf>
    <xf numFmtId="0" fontId="68" fillId="0" borderId="2" xfId="0" applyFont="1" applyBorder="1" applyAlignment="1">
      <alignment horizontal="center" vertical="center" wrapText="1"/>
    </xf>
    <xf numFmtId="0" fontId="69" fillId="0" borderId="112" xfId="0" applyFont="1" applyBorder="1" applyAlignment="1">
      <alignment horizontal="center" vertical="center" wrapText="1"/>
    </xf>
    <xf numFmtId="0" fontId="70" fillId="0" borderId="113" xfId="0" applyFont="1" applyBorder="1" applyAlignment="1">
      <alignment horizontal="center" vertical="center"/>
    </xf>
    <xf numFmtId="0" fontId="70" fillId="0" borderId="2" xfId="0" applyFont="1" applyBorder="1" applyAlignment="1">
      <alignment horizontal="center" vertical="center"/>
    </xf>
    <xf numFmtId="4" fontId="59" fillId="6" borderId="115" xfId="0" applyNumberFormat="1" applyFont="1" applyFill="1" applyBorder="1" applyAlignment="1">
      <alignment horizontal="left" vertical="center"/>
    </xf>
    <xf numFmtId="4" fontId="59" fillId="6" borderId="116" xfId="0" applyNumberFormat="1" applyFont="1" applyFill="1" applyBorder="1" applyAlignment="1">
      <alignment horizontal="left" vertical="center"/>
    </xf>
    <xf numFmtId="0" fontId="72" fillId="0" borderId="117" xfId="0" applyFont="1" applyBorder="1" applyAlignment="1">
      <alignment horizontal="left" vertical="center"/>
    </xf>
    <xf numFmtId="0" fontId="72" fillId="0" borderId="2" xfId="0" applyFont="1" applyBorder="1" applyAlignment="1">
      <alignment horizontal="left" vertical="center"/>
    </xf>
    <xf numFmtId="0" fontId="45" fillId="0" borderId="13" xfId="0" applyFont="1" applyBorder="1" applyAlignment="1">
      <alignment vertical="center"/>
    </xf>
    <xf numFmtId="0" fontId="70" fillId="0" borderId="13" xfId="0" applyFont="1" applyBorder="1" applyAlignment="1">
      <alignment horizontal="center" vertical="center"/>
    </xf>
    <xf numFmtId="0" fontId="45" fillId="0" borderId="13" xfId="0" applyFont="1" applyBorder="1" applyAlignment="1">
      <alignment horizontal="center" vertical="center"/>
    </xf>
    <xf numFmtId="4" fontId="59" fillId="10" borderId="119" xfId="0" applyNumberFormat="1" applyFont="1" applyFill="1" applyBorder="1" applyAlignment="1" applyProtection="1">
      <alignment horizontal="left" vertical="center"/>
      <protection locked="0"/>
    </xf>
    <xf numFmtId="4" fontId="59" fillId="10" borderId="120" xfId="0" applyNumberFormat="1" applyFont="1" applyFill="1" applyBorder="1" applyAlignment="1" applyProtection="1">
      <alignment horizontal="left" vertical="center"/>
      <protection locked="0"/>
    </xf>
    <xf numFmtId="0" fontId="65" fillId="7" borderId="2" xfId="0" applyFont="1" applyFill="1" applyBorder="1" applyAlignment="1">
      <alignment horizontal="left" vertical="center"/>
    </xf>
    <xf numFmtId="44" fontId="43" fillId="7" borderId="121" xfId="1" applyFont="1" applyFill="1" applyBorder="1" applyAlignment="1" applyProtection="1">
      <alignment horizontal="left"/>
    </xf>
    <xf numFmtId="44" fontId="74" fillId="0" borderId="121" xfId="1" applyFont="1" applyBorder="1" applyAlignment="1" applyProtection="1">
      <alignment horizontal="left"/>
    </xf>
    <xf numFmtId="44" fontId="74" fillId="0" borderId="122" xfId="1" applyFont="1" applyBorder="1" applyAlignment="1" applyProtection="1">
      <alignment horizontal="left"/>
    </xf>
    <xf numFmtId="0" fontId="2" fillId="6" borderId="1" xfId="0" applyFont="1" applyFill="1" applyBorder="1" applyAlignment="1" applyProtection="1">
      <alignment horizontal="center"/>
      <protection locked="0"/>
    </xf>
    <xf numFmtId="0" fontId="75" fillId="0" borderId="14" xfId="0" applyFont="1" applyBorder="1" applyAlignment="1" applyProtection="1">
      <alignment horizontal="left"/>
      <protection locked="0"/>
    </xf>
    <xf numFmtId="0" fontId="75" fillId="0" borderId="13" xfId="0" applyFont="1" applyBorder="1" applyAlignment="1" applyProtection="1">
      <alignment horizontal="left"/>
      <protection locked="0"/>
    </xf>
    <xf numFmtId="0" fontId="75" fillId="0" borderId="15" xfId="0" applyFont="1" applyBorder="1" applyAlignment="1" applyProtection="1">
      <alignment horizontal="left"/>
      <protection locked="0"/>
    </xf>
    <xf numFmtId="0" fontId="75" fillId="0" borderId="18" xfId="0" applyFont="1" applyBorder="1" applyAlignment="1" applyProtection="1">
      <alignment horizontal="left"/>
      <protection locked="0"/>
    </xf>
    <xf numFmtId="0" fontId="75" fillId="0" borderId="1" xfId="0" applyFont="1" applyBorder="1" applyAlignment="1" applyProtection="1">
      <alignment horizontal="left"/>
      <protection locked="0"/>
    </xf>
    <xf numFmtId="0" fontId="75" fillId="0" borderId="19" xfId="0" applyFont="1" applyBorder="1" applyAlignment="1" applyProtection="1">
      <alignment horizontal="left"/>
      <protection locked="0"/>
    </xf>
    <xf numFmtId="0" fontId="2" fillId="6" borderId="13" xfId="0" applyFont="1" applyFill="1" applyBorder="1" applyAlignment="1">
      <alignment horizontal="left"/>
    </xf>
    <xf numFmtId="0" fontId="2" fillId="6" borderId="0" xfId="0" applyFont="1" applyFill="1" applyAlignment="1" applyProtection="1">
      <alignment horizontal="left"/>
      <protection locked="0"/>
    </xf>
    <xf numFmtId="0" fontId="18" fillId="6" borderId="1" xfId="0" applyFont="1" applyFill="1" applyBorder="1" applyAlignment="1">
      <alignment horizontal="left"/>
    </xf>
    <xf numFmtId="0" fontId="0" fillId="6" borderId="0" xfId="0" applyFill="1" applyAlignment="1">
      <alignment horizontal="left"/>
    </xf>
    <xf numFmtId="0" fontId="75" fillId="0" borderId="16" xfId="0" applyFont="1" applyBorder="1" applyAlignment="1" applyProtection="1">
      <alignment horizontal="left"/>
      <protection locked="0"/>
    </xf>
    <xf numFmtId="0" fontId="75" fillId="0" borderId="0" xfId="0" applyFont="1" applyAlignment="1" applyProtection="1">
      <alignment horizontal="left"/>
      <protection locked="0"/>
    </xf>
    <xf numFmtId="0" fontId="75" fillId="0" borderId="17" xfId="0" applyFont="1" applyBorder="1" applyAlignment="1" applyProtection="1">
      <alignment horizontal="left"/>
      <protection locked="0"/>
    </xf>
    <xf numFmtId="0" fontId="76" fillId="0" borderId="13" xfId="0" applyFont="1" applyBorder="1" applyAlignment="1" applyProtection="1">
      <alignment horizontal="left"/>
      <protection locked="0"/>
    </xf>
    <xf numFmtId="0" fontId="76" fillId="0" borderId="15" xfId="0" applyFont="1" applyBorder="1" applyAlignment="1" applyProtection="1">
      <alignment horizontal="left"/>
      <protection locked="0"/>
    </xf>
    <xf numFmtId="0" fontId="76" fillId="0" borderId="18" xfId="0" applyFont="1" applyBorder="1" applyAlignment="1" applyProtection="1">
      <alignment horizontal="left"/>
      <protection locked="0"/>
    </xf>
    <xf numFmtId="0" fontId="76" fillId="0" borderId="1" xfId="0" applyFont="1" applyBorder="1" applyAlignment="1" applyProtection="1">
      <alignment horizontal="left"/>
      <protection locked="0"/>
    </xf>
    <xf numFmtId="0" fontId="76" fillId="0" borderId="19" xfId="0" applyFont="1" applyBorder="1" applyAlignment="1" applyProtection="1">
      <alignment horizontal="left"/>
      <protection locked="0"/>
    </xf>
    <xf numFmtId="0" fontId="0" fillId="0" borderId="0" xfId="0" applyAlignment="1"/>
  </cellXfs>
  <cellStyles count="4">
    <cellStyle name="Currency" xfId="1" builtinId="4"/>
    <cellStyle name="Hyperlink" xfId="3" builtinId="8"/>
    <cellStyle name="Normal" xfId="0" builtinId="0"/>
    <cellStyle name="Percent" xfId="2" builtinId="5"/>
  </cellStyles>
  <dxfs count="3">
    <dxf>
      <numFmt numFmtId="12" formatCode="&quot;$&quot;#,##0.00_);[Red]\(&quot;$&quot;#,##0.00\)"/>
    </dxf>
    <dxf>
      <font>
        <b val="0"/>
        <i val="0"/>
        <strike val="0"/>
        <condense val="0"/>
        <extend val="0"/>
        <outline val="0"/>
        <shadow val="0"/>
        <u val="none"/>
        <vertAlign val="baseline"/>
        <sz val="11"/>
        <color theme="1"/>
        <name val="Aptos"/>
        <family val="2"/>
        <scheme val="minor"/>
      </font>
    </dxf>
    <dxf>
      <font>
        <b val="0"/>
        <i val="0"/>
        <strike val="0"/>
        <condense val="0"/>
        <extend val="0"/>
        <outline val="0"/>
        <shadow val="0"/>
        <u val="none"/>
        <vertAlign val="baseline"/>
        <sz val="11"/>
        <color theme="1"/>
        <name val="Aptos"/>
        <family val="2"/>
        <scheme val="minor"/>
      </font>
    </dxf>
  </dxfs>
  <tableStyles count="0" defaultTableStyle="TableStyleMedium2" defaultPivotStyle="PivotStyleLight16"/>
  <colors>
    <mruColors>
      <color rgb="FFFFC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1C03F688-AEF5-4226-8E35-A26572846492}">
    <Anchor>
      <Comment id="{3E64E124-F8BF-499E-97C1-5B37EBDAA9EA}"/>
    </Anchor>
    <History>
      <Event time="2026-05-15T15:18:01.92" id="{581F671E-72F7-4C42-A7EE-7A6A9BEB70EA}">
        <Attribution userId="S::jesseb@kcha.org::2a354526-adf4-47f2-a8a4-ba9e9fa1b5b9" userName="Jesse Bennett" userProvider="AD"/>
        <Anchor>
          <Comment id="{3E64E124-F8BF-499E-97C1-5B37EBDAA9EA}"/>
        </Anchor>
        <Create/>
      </Event>
      <Event time="2026-05-15T15:18:01.92" id="{0B011A2C-3B4B-43D8-84DA-D5483E2DD76C}">
        <Attribution userId="S::jesseb@kcha.org::2a354526-adf4-47f2-a8a4-ba9e9fa1b5b9" userName="Jesse Bennett" userProvider="AD"/>
        <Anchor>
          <Comment id="{3E64E124-F8BF-499E-97C1-5B37EBDAA9EA}"/>
        </Anchor>
        <Assign userId="S::HeatherE@kcha.org::619bccf2-3d2f-4ecd-bd6d-991d4b79b097" userName="Heather Hurt" userProvider="AD"/>
      </Event>
      <Event time="2026-05-15T15:18:01.92" id="{ACF388C9-B8F2-4E18-876E-F905C48873DE}">
        <Attribution userId="S::jesseb@kcha.org::2a354526-adf4-47f2-a8a4-ba9e9fa1b5b9" userName="Jesse Bennett" userProvider="AD"/>
        <Anchor>
          <Comment id="{3E64E124-F8BF-499E-97C1-5B37EBDAA9EA}"/>
        </Anchor>
        <SetTitle title="@Heather Hurt @Agusto Navarro match to other page when corrected"/>
      </Event>
      <Event time="2026-05-15T18:06:11.55" id="{F8781B58-56FB-45F3-9E90-EEAE71092F4A}">
        <Attribution userId="S::HeatherE@kcha.org::619bccf2-3d2f-4ecd-bd6d-991d4b79b097" userName="Heather Hurt" userProvider="AD"/>
        <Progress percentComplete="100"/>
      </Event>
    </History>
  </Task>
</Task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7</xdr:row>
      <xdr:rowOff>47625</xdr:rowOff>
    </xdr:from>
    <xdr:to>
      <xdr:col>8</xdr:col>
      <xdr:colOff>420558</xdr:colOff>
      <xdr:row>11</xdr:row>
      <xdr:rowOff>66784</xdr:rowOff>
    </xdr:to>
    <xdr:pic>
      <xdr:nvPicPr>
        <xdr:cNvPr id="2" name="Picture 1" descr="Screen Clipp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6075" y="1428750"/>
          <a:ext cx="2876951" cy="78115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457200</xdr:colOff>
      <xdr:row>5</xdr:row>
      <xdr:rowOff>0</xdr:rowOff>
    </xdr:from>
    <xdr:to>
      <xdr:col>7</xdr:col>
      <xdr:colOff>257175</xdr:colOff>
      <xdr:row>9</xdr:row>
      <xdr:rowOff>66675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4400550" y="1000125"/>
          <a:ext cx="457200" cy="8286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85726</xdr:colOff>
      <xdr:row>23</xdr:row>
      <xdr:rowOff>152400</xdr:rowOff>
    </xdr:from>
    <xdr:to>
      <xdr:col>8</xdr:col>
      <xdr:colOff>635001</xdr:colOff>
      <xdr:row>29</xdr:row>
      <xdr:rowOff>109139</xdr:rowOff>
    </xdr:to>
    <xdr:pic>
      <xdr:nvPicPr>
        <xdr:cNvPr id="5" name="Picture 4" descr="Screen Clipping">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14551" y="4581525"/>
          <a:ext cx="3930650" cy="109973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628650</xdr:colOff>
      <xdr:row>21</xdr:row>
      <xdr:rowOff>152400</xdr:rowOff>
    </xdr:from>
    <xdr:to>
      <xdr:col>5</xdr:col>
      <xdr:colOff>333375</xdr:colOff>
      <xdr:row>25</xdr:row>
      <xdr:rowOff>142875</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1943100" y="4200525"/>
          <a:ext cx="1676400" cy="7524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0</xdr:col>
      <xdr:colOff>485775</xdr:colOff>
      <xdr:row>8</xdr:row>
      <xdr:rowOff>9525</xdr:rowOff>
    </xdr:from>
    <xdr:to>
      <xdr:col>3</xdr:col>
      <xdr:colOff>69850</xdr:colOff>
      <xdr:row>10</xdr:row>
      <xdr:rowOff>140308</xdr:rowOff>
    </xdr:to>
    <xdr:pic>
      <xdr:nvPicPr>
        <xdr:cNvPr id="8" name="Picture 7" descr="Screen Clippi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5775" y="1581150"/>
          <a:ext cx="1619250" cy="5117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438150</xdr:colOff>
      <xdr:row>7</xdr:row>
      <xdr:rowOff>0</xdr:rowOff>
    </xdr:from>
    <xdr:to>
      <xdr:col>3</xdr:col>
      <xdr:colOff>352425</xdr:colOff>
      <xdr:row>8</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752600" y="1381125"/>
          <a:ext cx="571500" cy="285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66674</xdr:colOff>
      <xdr:row>0</xdr:row>
      <xdr:rowOff>47625</xdr:rowOff>
    </xdr:from>
    <xdr:to>
      <xdr:col>3</xdr:col>
      <xdr:colOff>518159</xdr:colOff>
      <xdr:row>4</xdr:row>
      <xdr:rowOff>136913</xdr:rowOff>
    </xdr:to>
    <xdr:pic>
      <xdr:nvPicPr>
        <xdr:cNvPr id="2" name="Picture 1">
          <a:extLst>
            <a:ext uri="{FF2B5EF4-FFF2-40B4-BE49-F238E27FC236}">
              <a16:creationId xmlns:a16="http://schemas.microsoft.com/office/drawing/2014/main" id="{986A1C2A-E5D6-4781-BD5C-2002B4502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47625"/>
          <a:ext cx="1784985" cy="860813"/>
        </a:xfrm>
        <a:prstGeom prst="rect">
          <a:avLst/>
        </a:prstGeom>
      </xdr:spPr>
    </xdr:pic>
    <xdr:clientData/>
  </xdr:twoCellAnchor>
  <xdr:twoCellAnchor editAs="oneCell">
    <xdr:from>
      <xdr:col>8</xdr:col>
      <xdr:colOff>161924</xdr:colOff>
      <xdr:row>0</xdr:row>
      <xdr:rowOff>68064</xdr:rowOff>
    </xdr:from>
    <xdr:to>
      <xdr:col>9</xdr:col>
      <xdr:colOff>457199</xdr:colOff>
      <xdr:row>4</xdr:row>
      <xdr:rowOff>171450</xdr:rowOff>
    </xdr:to>
    <xdr:pic>
      <xdr:nvPicPr>
        <xdr:cNvPr id="3" name="Picture 2">
          <a:extLst>
            <a:ext uri="{FF2B5EF4-FFF2-40B4-BE49-F238E27FC236}">
              <a16:creationId xmlns:a16="http://schemas.microsoft.com/office/drawing/2014/main" id="{394661D1-23B2-4DB3-8548-59E159F91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3199" y="68064"/>
          <a:ext cx="838200" cy="8749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WX-Weatherization-Administrative/Shared%20Documents/Administrative/Contracting%20and%20Procurement%20Documents/Change%20Orders/2026%20Change%20Order%20Template.xlsx" TargetMode="External"/><Relationship Id="rId2" Type="http://schemas.openxmlformats.org/officeDocument/2006/relationships/externalLinkPath" Target="https://kchaorg.sharepoint.com/sites/WX-Weatherization-Administrative/Shared%20Documents/Administrative/Contracting%20and%20Procurement%20Documents/Change%20Orders/2026%20Change%20Order%20Template.xlsx" TargetMode="External"/><Relationship Id="rId1" Type="http://schemas.openxmlformats.org/officeDocument/2006/relationships/externalLinkPath" Target="/sites/WX-Weatherization-Administrative/Shared%20Documents/Administrative/Contracting%20and%20Procurement%20Documents/Change%20Orders/2026%20Change%20Orde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hange Order Form"/>
      <sheetName val="Worklist Pricing"/>
      <sheetName val="Journey level wages 2.3.26"/>
      <sheetName val="Form Lookups"/>
    </sheetNames>
    <sheetDataSet>
      <sheetData sheetId="0"/>
      <sheetData sheetId="1">
        <row r="1">
          <cell r="C1" t="str">
            <v>SingleFamily</v>
          </cell>
          <cell r="D1" t="str">
            <v>Price</v>
          </cell>
          <cell r="F1" t="str">
            <v>MultiFamily</v>
          </cell>
          <cell r="G1" t="str">
            <v>Price</v>
          </cell>
        </row>
        <row r="2">
          <cell r="A2" t="str">
            <v>SingleFamily</v>
          </cell>
          <cell r="D2">
            <v>0</v>
          </cell>
          <cell r="F2" t="str">
            <v>Future Work List Item from Form of Proposal</v>
          </cell>
          <cell r="G2">
            <v>0</v>
          </cell>
        </row>
        <row r="3">
          <cell r="A3" t="str">
            <v>MultiFamily</v>
          </cell>
          <cell r="D3">
            <v>0</v>
          </cell>
          <cell r="F3" t="str">
            <v>Future Work List Item from Form of Proposal</v>
          </cell>
          <cell r="G3">
            <v>0</v>
          </cell>
        </row>
        <row r="4">
          <cell r="D4">
            <v>0</v>
          </cell>
          <cell r="F4" t="str">
            <v>Future Work List Item from Form of Proposal</v>
          </cell>
          <cell r="G4">
            <v>0</v>
          </cell>
        </row>
        <row r="5">
          <cell r="D5">
            <v>0</v>
          </cell>
          <cell r="F5" t="str">
            <v>Future Work List Item from Form of Proposal</v>
          </cell>
          <cell r="G5">
            <v>0</v>
          </cell>
        </row>
        <row r="6">
          <cell r="D6">
            <v>0</v>
          </cell>
          <cell r="F6" t="str">
            <v>Future Work List Item from Form of Proposal</v>
          </cell>
          <cell r="G6">
            <v>0</v>
          </cell>
        </row>
        <row r="7">
          <cell r="D7">
            <v>0</v>
          </cell>
          <cell r="F7" t="str">
            <v>Future Work List Item from Form of Proposal</v>
          </cell>
          <cell r="G7">
            <v>0</v>
          </cell>
        </row>
        <row r="8">
          <cell r="D8">
            <v>0</v>
          </cell>
          <cell r="G8">
            <v>0</v>
          </cell>
        </row>
        <row r="9">
          <cell r="D9">
            <v>0</v>
          </cell>
          <cell r="G9">
            <v>0</v>
          </cell>
        </row>
        <row r="10">
          <cell r="D10">
            <v>0</v>
          </cell>
          <cell r="G10">
            <v>0</v>
          </cell>
        </row>
        <row r="11">
          <cell r="D11">
            <v>0</v>
          </cell>
          <cell r="G11">
            <v>0</v>
          </cell>
        </row>
        <row r="12">
          <cell r="D12">
            <v>0</v>
          </cell>
          <cell r="G12">
            <v>0</v>
          </cell>
        </row>
        <row r="13">
          <cell r="D13">
            <v>0</v>
          </cell>
          <cell r="G13">
            <v>0</v>
          </cell>
        </row>
        <row r="14">
          <cell r="D14">
            <v>0</v>
          </cell>
          <cell r="G14">
            <v>0</v>
          </cell>
        </row>
        <row r="15">
          <cell r="D15">
            <v>0</v>
          </cell>
          <cell r="G15">
            <v>0</v>
          </cell>
        </row>
        <row r="16">
          <cell r="D16">
            <v>0</v>
          </cell>
          <cell r="G16">
            <v>0</v>
          </cell>
        </row>
        <row r="17">
          <cell r="D17">
            <v>0</v>
          </cell>
          <cell r="G17">
            <v>0</v>
          </cell>
        </row>
        <row r="18">
          <cell r="D18">
            <v>0</v>
          </cell>
          <cell r="G18">
            <v>0</v>
          </cell>
        </row>
        <row r="19">
          <cell r="D19">
            <v>0</v>
          </cell>
          <cell r="G19">
            <v>0</v>
          </cell>
        </row>
        <row r="20">
          <cell r="D20">
            <v>0</v>
          </cell>
          <cell r="G20">
            <v>0</v>
          </cell>
        </row>
        <row r="21">
          <cell r="D21">
            <v>0</v>
          </cell>
          <cell r="G21">
            <v>0</v>
          </cell>
        </row>
        <row r="22">
          <cell r="D22">
            <v>0</v>
          </cell>
          <cell r="G22">
            <v>0</v>
          </cell>
        </row>
        <row r="23">
          <cell r="D23">
            <v>0</v>
          </cell>
          <cell r="G23">
            <v>0</v>
          </cell>
        </row>
        <row r="24">
          <cell r="D24">
            <v>0</v>
          </cell>
          <cell r="G24">
            <v>0</v>
          </cell>
        </row>
        <row r="25">
          <cell r="D25">
            <v>0</v>
          </cell>
          <cell r="G25">
            <v>0</v>
          </cell>
        </row>
        <row r="26">
          <cell r="D26">
            <v>0</v>
          </cell>
          <cell r="G26">
            <v>0</v>
          </cell>
        </row>
        <row r="27">
          <cell r="D27">
            <v>0</v>
          </cell>
          <cell r="G27">
            <v>0</v>
          </cell>
        </row>
        <row r="28">
          <cell r="D28">
            <v>0</v>
          </cell>
          <cell r="G28">
            <v>0</v>
          </cell>
        </row>
        <row r="29">
          <cell r="D29">
            <v>0</v>
          </cell>
          <cell r="G29">
            <v>0</v>
          </cell>
        </row>
        <row r="30">
          <cell r="D30">
            <v>0</v>
          </cell>
          <cell r="G30">
            <v>0</v>
          </cell>
        </row>
        <row r="31">
          <cell r="D31">
            <v>0</v>
          </cell>
          <cell r="G31">
            <v>0</v>
          </cell>
        </row>
        <row r="32">
          <cell r="D32">
            <v>0</v>
          </cell>
          <cell r="G32">
            <v>0</v>
          </cell>
        </row>
        <row r="33">
          <cell r="D33">
            <v>0</v>
          </cell>
          <cell r="G33">
            <v>0</v>
          </cell>
        </row>
        <row r="34">
          <cell r="D34">
            <v>0</v>
          </cell>
          <cell r="G34">
            <v>0</v>
          </cell>
        </row>
        <row r="35">
          <cell r="D35">
            <v>0</v>
          </cell>
          <cell r="G35">
            <v>0</v>
          </cell>
        </row>
        <row r="36">
          <cell r="D36">
            <v>0</v>
          </cell>
          <cell r="G36">
            <v>0</v>
          </cell>
        </row>
        <row r="37">
          <cell r="D37">
            <v>0</v>
          </cell>
          <cell r="G37">
            <v>0</v>
          </cell>
        </row>
        <row r="38">
          <cell r="D38">
            <v>0</v>
          </cell>
          <cell r="G38">
            <v>0</v>
          </cell>
        </row>
        <row r="39">
          <cell r="D39">
            <v>0</v>
          </cell>
          <cell r="G39">
            <v>0</v>
          </cell>
        </row>
        <row r="40">
          <cell r="D40">
            <v>0</v>
          </cell>
          <cell r="G40">
            <v>0</v>
          </cell>
        </row>
        <row r="41">
          <cell r="D41">
            <v>0</v>
          </cell>
          <cell r="G41">
            <v>0</v>
          </cell>
        </row>
        <row r="42">
          <cell r="D42">
            <v>0</v>
          </cell>
          <cell r="G42">
            <v>0</v>
          </cell>
        </row>
        <row r="43">
          <cell r="D43">
            <v>0</v>
          </cell>
          <cell r="G43">
            <v>0</v>
          </cell>
        </row>
        <row r="44">
          <cell r="D44">
            <v>0</v>
          </cell>
          <cell r="G44">
            <v>0</v>
          </cell>
        </row>
        <row r="45">
          <cell r="D45">
            <v>0</v>
          </cell>
          <cell r="G45">
            <v>0</v>
          </cell>
        </row>
        <row r="46">
          <cell r="D46">
            <v>0</v>
          </cell>
          <cell r="G46">
            <v>0</v>
          </cell>
        </row>
        <row r="47">
          <cell r="D47">
            <v>0</v>
          </cell>
          <cell r="G47">
            <v>0</v>
          </cell>
        </row>
        <row r="48">
          <cell r="D48">
            <v>0</v>
          </cell>
          <cell r="G48">
            <v>0</v>
          </cell>
        </row>
        <row r="49">
          <cell r="D49">
            <v>0</v>
          </cell>
          <cell r="G49">
            <v>0</v>
          </cell>
        </row>
        <row r="50">
          <cell r="D50">
            <v>0</v>
          </cell>
          <cell r="G50">
            <v>0</v>
          </cell>
        </row>
        <row r="51">
          <cell r="D51">
            <v>0</v>
          </cell>
          <cell r="G51">
            <v>0</v>
          </cell>
        </row>
        <row r="52">
          <cell r="D52">
            <v>0</v>
          </cell>
          <cell r="G52">
            <v>0</v>
          </cell>
        </row>
        <row r="53">
          <cell r="D53">
            <v>0</v>
          </cell>
          <cell r="G53">
            <v>0</v>
          </cell>
        </row>
        <row r="54">
          <cell r="D54">
            <v>0</v>
          </cell>
          <cell r="G54">
            <v>0</v>
          </cell>
        </row>
        <row r="55">
          <cell r="D55">
            <v>0</v>
          </cell>
          <cell r="G55">
            <v>0</v>
          </cell>
        </row>
        <row r="56">
          <cell r="D56">
            <v>0</v>
          </cell>
          <cell r="G56">
            <v>0</v>
          </cell>
        </row>
        <row r="57">
          <cell r="D57">
            <v>0</v>
          </cell>
          <cell r="G57">
            <v>0</v>
          </cell>
        </row>
        <row r="58">
          <cell r="D58">
            <v>0</v>
          </cell>
          <cell r="G58">
            <v>0</v>
          </cell>
        </row>
        <row r="59">
          <cell r="D59">
            <v>0</v>
          </cell>
          <cell r="G59">
            <v>0</v>
          </cell>
        </row>
        <row r="60">
          <cell r="D60">
            <v>0</v>
          </cell>
          <cell r="G60">
            <v>0</v>
          </cell>
        </row>
        <row r="61">
          <cell r="D61">
            <v>0</v>
          </cell>
          <cell r="G61">
            <v>0</v>
          </cell>
        </row>
        <row r="62">
          <cell r="D62">
            <v>0</v>
          </cell>
          <cell r="G62">
            <v>0</v>
          </cell>
        </row>
        <row r="63">
          <cell r="D63">
            <v>0</v>
          </cell>
          <cell r="G63">
            <v>0</v>
          </cell>
        </row>
        <row r="64">
          <cell r="D64">
            <v>0</v>
          </cell>
          <cell r="G64">
            <v>0</v>
          </cell>
        </row>
        <row r="65">
          <cell r="D65">
            <v>0</v>
          </cell>
          <cell r="G65">
            <v>0</v>
          </cell>
        </row>
        <row r="66">
          <cell r="D66">
            <v>0</v>
          </cell>
          <cell r="G66">
            <v>0</v>
          </cell>
        </row>
        <row r="67">
          <cell r="D67">
            <v>0</v>
          </cell>
          <cell r="G67">
            <v>0</v>
          </cell>
        </row>
        <row r="68">
          <cell r="D68">
            <v>0</v>
          </cell>
          <cell r="G68">
            <v>0</v>
          </cell>
        </row>
        <row r="69">
          <cell r="D69">
            <v>0</v>
          </cell>
          <cell r="G69">
            <v>0</v>
          </cell>
        </row>
        <row r="70">
          <cell r="D70">
            <v>0</v>
          </cell>
          <cell r="G70">
            <v>0</v>
          </cell>
        </row>
        <row r="71">
          <cell r="D71">
            <v>0</v>
          </cell>
          <cell r="G71">
            <v>0</v>
          </cell>
        </row>
        <row r="72">
          <cell r="D72">
            <v>0</v>
          </cell>
          <cell r="G72">
            <v>0</v>
          </cell>
        </row>
        <row r="73">
          <cell r="D73">
            <v>0</v>
          </cell>
          <cell r="G73">
            <v>0</v>
          </cell>
        </row>
        <row r="74">
          <cell r="D74">
            <v>0</v>
          </cell>
          <cell r="G74">
            <v>0</v>
          </cell>
        </row>
        <row r="75">
          <cell r="D75">
            <v>0</v>
          </cell>
          <cell r="G75">
            <v>0</v>
          </cell>
        </row>
        <row r="76">
          <cell r="D76">
            <v>0</v>
          </cell>
          <cell r="G76">
            <v>0</v>
          </cell>
        </row>
        <row r="77">
          <cell r="D77">
            <v>0</v>
          </cell>
          <cell r="G77">
            <v>0</v>
          </cell>
        </row>
        <row r="78">
          <cell r="D78">
            <v>0</v>
          </cell>
          <cell r="G78">
            <v>0</v>
          </cell>
        </row>
        <row r="79">
          <cell r="D79">
            <v>0</v>
          </cell>
          <cell r="G79">
            <v>0</v>
          </cell>
        </row>
        <row r="80">
          <cell r="D80">
            <v>0</v>
          </cell>
          <cell r="G80">
            <v>0</v>
          </cell>
        </row>
        <row r="81">
          <cell r="D81">
            <v>0</v>
          </cell>
          <cell r="G81">
            <v>0</v>
          </cell>
        </row>
        <row r="82">
          <cell r="D82">
            <v>0</v>
          </cell>
          <cell r="G82">
            <v>0</v>
          </cell>
        </row>
        <row r="83">
          <cell r="D83">
            <v>0</v>
          </cell>
          <cell r="G83">
            <v>0</v>
          </cell>
        </row>
        <row r="84">
          <cell r="D84">
            <v>0</v>
          </cell>
          <cell r="G84">
            <v>0</v>
          </cell>
        </row>
        <row r="85">
          <cell r="D85">
            <v>0</v>
          </cell>
          <cell r="G85">
            <v>0</v>
          </cell>
        </row>
        <row r="86">
          <cell r="D86">
            <v>0</v>
          </cell>
          <cell r="G86">
            <v>0</v>
          </cell>
        </row>
        <row r="87">
          <cell r="D87">
            <v>0</v>
          </cell>
          <cell r="G87">
            <v>0</v>
          </cell>
        </row>
        <row r="88">
          <cell r="D88">
            <v>0</v>
          </cell>
          <cell r="G88">
            <v>0</v>
          </cell>
        </row>
        <row r="89">
          <cell r="D89">
            <v>0</v>
          </cell>
          <cell r="G89">
            <v>0</v>
          </cell>
        </row>
        <row r="90">
          <cell r="D90">
            <v>0</v>
          </cell>
          <cell r="G90">
            <v>0</v>
          </cell>
        </row>
        <row r="91">
          <cell r="D91">
            <v>0</v>
          </cell>
          <cell r="G91">
            <v>0</v>
          </cell>
        </row>
        <row r="92">
          <cell r="D92">
            <v>0</v>
          </cell>
          <cell r="G92">
            <v>0</v>
          </cell>
        </row>
        <row r="93">
          <cell r="D93">
            <v>0</v>
          </cell>
          <cell r="G93">
            <v>0</v>
          </cell>
        </row>
        <row r="94">
          <cell r="D94">
            <v>0</v>
          </cell>
          <cell r="G94">
            <v>0</v>
          </cell>
        </row>
        <row r="95">
          <cell r="D95">
            <v>0</v>
          </cell>
          <cell r="G95">
            <v>0</v>
          </cell>
        </row>
        <row r="96">
          <cell r="D96">
            <v>0</v>
          </cell>
          <cell r="G96">
            <v>0</v>
          </cell>
        </row>
        <row r="97">
          <cell r="D97">
            <v>0</v>
          </cell>
          <cell r="G97">
            <v>0</v>
          </cell>
        </row>
        <row r="98">
          <cell r="D98">
            <v>0</v>
          </cell>
          <cell r="G98">
            <v>0</v>
          </cell>
        </row>
        <row r="99">
          <cell r="D99">
            <v>0</v>
          </cell>
          <cell r="G99">
            <v>0</v>
          </cell>
        </row>
        <row r="100">
          <cell r="D100">
            <v>0</v>
          </cell>
          <cell r="G100">
            <v>0</v>
          </cell>
        </row>
        <row r="101">
          <cell r="D101">
            <v>0</v>
          </cell>
          <cell r="G101">
            <v>0</v>
          </cell>
        </row>
        <row r="102">
          <cell r="D102">
            <v>0</v>
          </cell>
          <cell r="G102">
            <v>0</v>
          </cell>
        </row>
        <row r="103">
          <cell r="D103">
            <v>0</v>
          </cell>
          <cell r="G103">
            <v>0</v>
          </cell>
        </row>
        <row r="104">
          <cell r="D104">
            <v>0</v>
          </cell>
          <cell r="G104">
            <v>0</v>
          </cell>
        </row>
        <row r="105">
          <cell r="D105">
            <v>0</v>
          </cell>
          <cell r="G105">
            <v>0</v>
          </cell>
        </row>
        <row r="106">
          <cell r="D106">
            <v>0</v>
          </cell>
          <cell r="G106">
            <v>0</v>
          </cell>
        </row>
        <row r="107">
          <cell r="D107">
            <v>0</v>
          </cell>
          <cell r="G107">
            <v>0</v>
          </cell>
        </row>
        <row r="108">
          <cell r="D108">
            <v>0</v>
          </cell>
          <cell r="G108">
            <v>0</v>
          </cell>
        </row>
        <row r="109">
          <cell r="D109">
            <v>0</v>
          </cell>
          <cell r="G109">
            <v>0</v>
          </cell>
        </row>
        <row r="110">
          <cell r="D110">
            <v>0</v>
          </cell>
          <cell r="G110">
            <v>0</v>
          </cell>
        </row>
        <row r="111">
          <cell r="D111">
            <v>0</v>
          </cell>
          <cell r="G111">
            <v>0</v>
          </cell>
        </row>
        <row r="112">
          <cell r="G112">
            <v>0</v>
          </cell>
        </row>
        <row r="113">
          <cell r="G113">
            <v>0</v>
          </cell>
        </row>
        <row r="114">
          <cell r="G114">
            <v>0</v>
          </cell>
        </row>
        <row r="115">
          <cell r="G115">
            <v>0</v>
          </cell>
        </row>
        <row r="116">
          <cell r="G116">
            <v>0</v>
          </cell>
        </row>
        <row r="117">
          <cell r="G117">
            <v>0</v>
          </cell>
        </row>
        <row r="118">
          <cell r="G118">
            <v>0</v>
          </cell>
        </row>
        <row r="119">
          <cell r="G119">
            <v>0</v>
          </cell>
        </row>
        <row r="120">
          <cell r="G120">
            <v>0</v>
          </cell>
        </row>
      </sheetData>
      <sheetData sheetId="2">
        <row r="1">
          <cell r="B1" t="str">
            <v>Select Trade</v>
          </cell>
          <cell r="C1" t="str">
            <v xml:space="preserve"> Job Classification</v>
          </cell>
          <cell r="D1" t="str">
            <v xml:space="preserve"> Wage</v>
          </cell>
        </row>
        <row r="2">
          <cell r="B2" t="str">
            <v>Asbestos Abatement Workers</v>
          </cell>
          <cell r="C2" t="str">
            <v>Journey Level</v>
          </cell>
          <cell r="D2">
            <v>67.39</v>
          </cell>
        </row>
        <row r="3">
          <cell r="B3" t="str">
            <v>Residential Brick Mason</v>
          </cell>
          <cell r="C3" t="str">
            <v>Journey Level</v>
          </cell>
          <cell r="D3">
            <v>76.069999999999993</v>
          </cell>
        </row>
        <row r="4">
          <cell r="B4" t="str">
            <v>Residential Carpenters</v>
          </cell>
          <cell r="C4" t="str">
            <v>Journey Level</v>
          </cell>
          <cell r="D4">
            <v>65.88</v>
          </cell>
        </row>
        <row r="5">
          <cell r="B5" t="str">
            <v>Residential Cement Masons</v>
          </cell>
          <cell r="C5" t="str">
            <v>Journey Level</v>
          </cell>
          <cell r="D5">
            <v>46.64</v>
          </cell>
        </row>
        <row r="6">
          <cell r="B6" t="str">
            <v>Residential Drywall Applicators</v>
          </cell>
          <cell r="C6" t="str">
            <v>Journey Level</v>
          </cell>
          <cell r="D6">
            <v>78.760000000000005</v>
          </cell>
        </row>
        <row r="7">
          <cell r="B7" t="str">
            <v>Residential Drywall Tapers</v>
          </cell>
          <cell r="C7" t="str">
            <v>Journey Level</v>
          </cell>
          <cell r="D7">
            <v>81.709999999999994</v>
          </cell>
        </row>
        <row r="8">
          <cell r="B8" t="str">
            <v>Residential Electricians</v>
          </cell>
          <cell r="C8" t="str">
            <v>Journey Level</v>
          </cell>
          <cell r="D8">
            <v>48.8</v>
          </cell>
        </row>
        <row r="9">
          <cell r="B9" t="str">
            <v>Residential Glaziers</v>
          </cell>
          <cell r="C9" t="str">
            <v>Journey Level</v>
          </cell>
          <cell r="D9">
            <v>38.700000000000003</v>
          </cell>
        </row>
        <row r="10">
          <cell r="B10" t="str">
            <v>Residential Insulation Applicators</v>
          </cell>
          <cell r="C10" t="str">
            <v>Journey Level</v>
          </cell>
          <cell r="D10">
            <v>70.540000000000006</v>
          </cell>
        </row>
        <row r="11">
          <cell r="B11" t="str">
            <v>Residential Laborers</v>
          </cell>
          <cell r="C11" t="str">
            <v>Journey Level</v>
          </cell>
          <cell r="D11">
            <v>29.73</v>
          </cell>
        </row>
        <row r="12">
          <cell r="B12" t="str">
            <v>Residential Marble Setters</v>
          </cell>
          <cell r="C12" t="str">
            <v>Journey Level</v>
          </cell>
          <cell r="D12">
            <v>27.38</v>
          </cell>
        </row>
        <row r="13">
          <cell r="B13" t="str">
            <v>Residential Painters</v>
          </cell>
          <cell r="C13" t="str">
            <v>Journey Level</v>
          </cell>
          <cell r="D13">
            <v>33.770000000000003</v>
          </cell>
        </row>
        <row r="14">
          <cell r="B14" t="str">
            <v>Residential Plumbers &amp; Pipefitters</v>
          </cell>
          <cell r="C14" t="str">
            <v>Journey Level</v>
          </cell>
          <cell r="D14">
            <v>61.87</v>
          </cell>
        </row>
        <row r="15">
          <cell r="B15" t="str">
            <v>Residential Refrigeration &amp; Air Conditioning Mechanics</v>
          </cell>
          <cell r="C15" t="str">
            <v>Journey Level</v>
          </cell>
          <cell r="D15">
            <v>105.42</v>
          </cell>
        </row>
        <row r="16">
          <cell r="B16" t="str">
            <v>Residential Sheet Metal Workers</v>
          </cell>
          <cell r="C16" t="str">
            <v>Journey Level</v>
          </cell>
          <cell r="D16">
            <v>105.42</v>
          </cell>
        </row>
        <row r="17">
          <cell r="B17" t="str">
            <v>Residential Soft Floor Layers</v>
          </cell>
          <cell r="C17" t="str">
            <v>Journey Level</v>
          </cell>
          <cell r="D17">
            <v>49.91</v>
          </cell>
        </row>
        <row r="18">
          <cell r="B18" t="str">
            <v>Residential Sprinkler Fitters (Fire Protection)</v>
          </cell>
          <cell r="C18" t="str">
            <v>Journey Level</v>
          </cell>
          <cell r="D18">
            <v>63.61</v>
          </cell>
        </row>
        <row r="19">
          <cell r="B19" t="str">
            <v>Residential Stone Masons</v>
          </cell>
          <cell r="C19" t="str">
            <v>Journey Level</v>
          </cell>
          <cell r="D19">
            <v>76.069999999999993</v>
          </cell>
        </row>
        <row r="20">
          <cell r="B20" t="str">
            <v>Residential Terrazzo Workers</v>
          </cell>
          <cell r="C20" t="str">
            <v>Journey Level</v>
          </cell>
          <cell r="D20">
            <v>70.61</v>
          </cell>
        </row>
        <row r="21">
          <cell r="B21" t="str">
            <v>Residential Terrazzo/Tile Finishers</v>
          </cell>
          <cell r="C21" t="str">
            <v>Journey Level</v>
          </cell>
          <cell r="D21">
            <v>24.39</v>
          </cell>
        </row>
        <row r="22">
          <cell r="B22" t="str">
            <v>Residential Tile Setters</v>
          </cell>
          <cell r="C22" t="str">
            <v>Journey Level</v>
          </cell>
          <cell r="D22">
            <v>21.04</v>
          </cell>
        </row>
        <row r="23">
          <cell r="B23" t="str">
            <v>Roofers</v>
          </cell>
          <cell r="C23" t="str">
            <v>Journey Level</v>
          </cell>
          <cell r="D23">
            <v>67.45</v>
          </cell>
        </row>
      </sheetData>
      <sheetData sheetId="3"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Agusto Navarro" id="{1B2690BC-7D3E-490D-8404-C0CF84B32F0A}" userId="AgustoN@kcha.org" providerId="PeoplePicker"/>
  <person displayName="Heather Hurt" id="{734D6A3E-9244-4B35-945A-FC3B4442FFED}" userId="HeatherE@kcha.org" providerId="PeoplePicker"/>
  <person displayName="Jesse Bennett" id="{C7F8AD42-32D8-4116-96FB-357A89C2720E}" userId="S::jesseb@kcha.org::2a354526-adf4-47f2-a8a4-ba9e9fa1b5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078AA0-E908-4E28-9865-A97F6D3ECE3A}" name="Table5" displayName="Table5" ref="C1:D111" totalsRowShown="0">
  <autoFilter ref="C1:D111" xr:uid="{91A90462-ECE6-4825-80A6-12EEC5013B7A}"/>
  <sortState xmlns:xlrd2="http://schemas.microsoft.com/office/spreadsheetml/2017/richdata2" ref="C2:D111">
    <sortCondition ref="C1:C111"/>
  </sortState>
  <tableColumns count="2">
    <tableColumn id="1" xr3:uid="{0B297097-3D27-4936-95F9-46C918F331C7}" name="SingleFamily"/>
    <tableColumn id="2" xr3:uid="{F7775B97-5C3E-404E-BB74-346725B01BAB}" name="Price" dataDxfId="2" dataCellStyle="Currency"/>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E4C205-D04C-4422-906B-7F8E25EFBD42}" name="Table6" displayName="Table6" ref="F1:G120" totalsRowShown="0">
  <autoFilter ref="F1:G120" xr:uid="{9FCCDC95-B468-4D47-B605-2300C0D3ACA2}"/>
  <tableColumns count="2">
    <tableColumn id="1" xr3:uid="{4AB6435E-8960-4EE0-BF85-B96B5C36DAB6}" name="MultiFamily"/>
    <tableColumn id="2" xr3:uid="{D607CD43-9B33-447C-BE3F-02C07C055D8C}" name="Price" dataDxfId="1" dataCellStyle="Currency"/>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0B895-C658-4B4A-AB32-22B18A0427E5}" name="Table3" displayName="Table3" ref="A1:D23" totalsRowShown="0">
  <tableColumns count="4">
    <tableColumn id="1" xr3:uid="{B434AB8B-206A-45E6-8FEE-47F08E325292}" name="County"/>
    <tableColumn id="2" xr3:uid="{EA0C8F2F-13E1-47F4-A1F3-A774B308082C}" name="Select Trade"/>
    <tableColumn id="3" xr3:uid="{92208C60-B5FE-4612-9DBB-F73383CE0F2C}" name=" Job Classification"/>
    <tableColumn id="4" xr3:uid="{302A2CE0-1618-4AD3-B21A-7541B32704F7}" name=" Wage" dataDxfId="0"/>
  </tableColumns>
  <tableStyleInfo name="TableStyleLight10" showFirstColumn="0" showLastColumn="0" showRowStripes="1" showColumnStripes="0"/>
</table>
</file>

<file path=xl/theme/theme1.xml><?xml version="1.0" encoding="utf-8"?>
<a:theme xmlns:a="http://schemas.openxmlformats.org/drawingml/2006/main" name="KCHA 2025 Branding">
  <a:themeElements>
    <a:clrScheme name="KCHA 2025 Branding">
      <a:dk1>
        <a:sysClr val="windowText" lastClr="000000"/>
      </a:dk1>
      <a:lt1>
        <a:sysClr val="window" lastClr="FFFFFF"/>
      </a:lt1>
      <a:dk2>
        <a:srgbClr val="0E2841"/>
      </a:dk2>
      <a:lt2>
        <a:srgbClr val="E8E8E8"/>
      </a:lt2>
      <a:accent1>
        <a:srgbClr val="41141F"/>
      </a:accent1>
      <a:accent2>
        <a:srgbClr val="772730"/>
      </a:accent2>
      <a:accent3>
        <a:srgbClr val="FEDAA2"/>
      </a:accent3>
      <a:accent4>
        <a:srgbClr val="BF414E"/>
      </a:accent4>
      <a:accent5>
        <a:srgbClr val="949955"/>
      </a:accent5>
      <a:accent6>
        <a:srgbClr val="889EA6"/>
      </a:accent6>
      <a:hlink>
        <a:srgbClr val="772730"/>
      </a:hlink>
      <a:folHlink>
        <a:srgbClr val="78206E"/>
      </a:folHlink>
    </a:clrScheme>
    <a:fontScheme name="Custom 1">
      <a:majorFont>
        <a:latin typeface="Arial"/>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6-05-15T15:18:01.99" personId="{C7F8AD42-32D8-4116-96FB-357A89C2720E}" id="{3E64E124-F8BF-499E-97C1-5B37EBDAA9EA}" done="1">
    <text>@Heather Hurt @Agusto Navarro match to other page when corrected</text>
    <mentions>
      <mention mentionpersonId="{734D6A3E-9244-4B35-945A-FC3B4442FFED}" mentionId="{9EEF7848-CE2A-4028-BEE0-57EDC0931FC1}" startIndex="0" length="13"/>
      <mention mentionpersonId="{1B2690BC-7D3E-490D-8404-C0CF84B32F0A}" mentionId="{87B63C41-06B6-40A8-9EC4-2126A09E10F4}" startIndex="14" length="1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2"/>
  <sheetViews>
    <sheetView view="pageLayout" topLeftCell="A5" zoomScale="80" zoomScaleNormal="100" zoomScalePageLayoutView="80" workbookViewId="0">
      <selection activeCell="A14" sqref="A14:I17"/>
    </sheetView>
  </sheetViews>
  <sheetFormatPr defaultColWidth="8.875" defaultRowHeight="15"/>
  <sheetData>
    <row r="1" spans="1:9" ht="18.75">
      <c r="A1" s="197" t="s">
        <v>0</v>
      </c>
      <c r="B1" s="197"/>
      <c r="C1" s="197"/>
      <c r="D1" s="197"/>
      <c r="E1" s="197"/>
    </row>
    <row r="4" spans="1:9">
      <c r="A4" s="198" t="s">
        <v>1</v>
      </c>
      <c r="B4" s="198"/>
      <c r="C4" s="198"/>
    </row>
    <row r="5" spans="1:9">
      <c r="A5" s="200" t="s">
        <v>2</v>
      </c>
      <c r="B5" s="201"/>
      <c r="C5" s="201"/>
      <c r="D5" s="201"/>
      <c r="E5" s="201"/>
      <c r="F5" s="201"/>
      <c r="G5" s="201"/>
      <c r="H5" s="201"/>
      <c r="I5" s="202"/>
    </row>
    <row r="6" spans="1:9">
      <c r="A6" s="203"/>
      <c r="B6" s="204"/>
      <c r="C6" s="204"/>
      <c r="D6" s="204"/>
      <c r="E6" s="204"/>
      <c r="F6" s="204"/>
      <c r="G6" s="204"/>
      <c r="H6" s="204"/>
      <c r="I6" s="205"/>
    </row>
    <row r="7" spans="1:9">
      <c r="A7" s="203"/>
      <c r="B7" s="204"/>
      <c r="C7" s="204"/>
      <c r="D7" s="204"/>
      <c r="E7" s="204"/>
      <c r="F7" s="204"/>
      <c r="G7" s="204"/>
      <c r="H7" s="204"/>
      <c r="I7" s="205"/>
    </row>
    <row r="8" spans="1:9">
      <c r="A8" s="206"/>
      <c r="B8" s="207"/>
      <c r="C8" s="207"/>
      <c r="D8" s="207"/>
      <c r="E8" s="207"/>
      <c r="F8" s="207"/>
      <c r="G8" s="207"/>
      <c r="H8" s="207"/>
      <c r="I8" s="208"/>
    </row>
    <row r="9" spans="1:9">
      <c r="A9" s="29"/>
      <c r="B9" s="29"/>
      <c r="C9" s="29"/>
      <c r="D9" s="29"/>
      <c r="E9" s="29"/>
      <c r="F9" s="29"/>
      <c r="G9" s="29"/>
      <c r="H9" s="29"/>
      <c r="I9" s="29"/>
    </row>
    <row r="10" spans="1:9">
      <c r="A10" s="29"/>
      <c r="B10" s="29"/>
      <c r="C10" s="29"/>
      <c r="D10" s="29"/>
      <c r="E10" s="29"/>
      <c r="F10" s="29"/>
      <c r="G10" s="29"/>
      <c r="H10" s="29"/>
      <c r="I10" s="29"/>
    </row>
    <row r="11" spans="1:9">
      <c r="A11" s="29"/>
      <c r="B11" s="29"/>
      <c r="C11" s="29"/>
      <c r="D11" s="29"/>
      <c r="E11" s="29"/>
      <c r="F11" s="29"/>
      <c r="G11" s="29"/>
      <c r="H11" s="29"/>
      <c r="I11" s="29"/>
    </row>
    <row r="12" spans="1:9">
      <c r="A12" s="28"/>
      <c r="B12" s="28"/>
      <c r="C12" s="28"/>
      <c r="D12" s="28"/>
      <c r="E12" s="28"/>
      <c r="F12" s="28"/>
      <c r="G12" s="28"/>
      <c r="H12" s="28"/>
      <c r="I12" s="28"/>
    </row>
    <row r="13" spans="1:9">
      <c r="A13" s="198" t="s">
        <v>3</v>
      </c>
      <c r="B13" s="198"/>
      <c r="C13" s="198"/>
    </row>
    <row r="14" spans="1:9" ht="15" customHeight="1">
      <c r="A14" s="217" t="s">
        <v>4</v>
      </c>
      <c r="B14" s="218"/>
      <c r="C14" s="218"/>
      <c r="D14" s="218"/>
      <c r="E14" s="218"/>
      <c r="F14" s="218"/>
      <c r="G14" s="218"/>
      <c r="H14" s="218"/>
      <c r="I14" s="219"/>
    </row>
    <row r="15" spans="1:9">
      <c r="A15" s="220"/>
      <c r="B15" s="212"/>
      <c r="C15" s="212"/>
      <c r="D15" s="212"/>
      <c r="E15" s="212"/>
      <c r="F15" s="212"/>
      <c r="G15" s="212"/>
      <c r="H15" s="212"/>
      <c r="I15" s="221"/>
    </row>
    <row r="16" spans="1:9">
      <c r="A16" s="220"/>
      <c r="B16" s="212"/>
      <c r="C16" s="212"/>
      <c r="D16" s="212"/>
      <c r="E16" s="212"/>
      <c r="F16" s="212"/>
      <c r="G16" s="212"/>
      <c r="H16" s="212"/>
      <c r="I16" s="221"/>
    </row>
    <row r="17" spans="1:9">
      <c r="A17" s="222"/>
      <c r="B17" s="223"/>
      <c r="C17" s="223"/>
      <c r="D17" s="223"/>
      <c r="E17" s="223"/>
      <c r="F17" s="223"/>
      <c r="G17" s="223"/>
      <c r="H17" s="223"/>
      <c r="I17" s="224"/>
    </row>
    <row r="18" spans="1:9">
      <c r="A18" s="28"/>
      <c r="B18" s="28"/>
      <c r="C18" s="28"/>
      <c r="D18" s="28"/>
      <c r="E18" s="28"/>
      <c r="F18" s="28"/>
      <c r="G18" s="28"/>
      <c r="H18" s="28"/>
      <c r="I18" s="28"/>
    </row>
    <row r="19" spans="1:9">
      <c r="A19" s="199" t="s">
        <v>5</v>
      </c>
      <c r="B19" s="199"/>
      <c r="C19" s="199"/>
      <c r="D19" s="199"/>
    </row>
    <row r="20" spans="1:9">
      <c r="A20" s="200" t="s">
        <v>6</v>
      </c>
      <c r="B20" s="209"/>
      <c r="C20" s="209"/>
      <c r="D20" s="209"/>
      <c r="E20" s="209"/>
      <c r="F20" s="209"/>
      <c r="G20" s="209"/>
      <c r="H20" s="209"/>
      <c r="I20" s="210"/>
    </row>
    <row r="21" spans="1:9">
      <c r="A21" s="211"/>
      <c r="B21" s="212"/>
      <c r="C21" s="212"/>
      <c r="D21" s="212"/>
      <c r="E21" s="212"/>
      <c r="F21" s="212"/>
      <c r="G21" s="212"/>
      <c r="H21" s="212"/>
      <c r="I21" s="213"/>
    </row>
    <row r="22" spans="1:9">
      <c r="A22" s="211"/>
      <c r="B22" s="212"/>
      <c r="C22" s="212"/>
      <c r="D22" s="212"/>
      <c r="E22" s="212"/>
      <c r="F22" s="212"/>
      <c r="G22" s="212"/>
      <c r="H22" s="212"/>
      <c r="I22" s="213"/>
    </row>
    <row r="23" spans="1:9" ht="32.25" customHeight="1">
      <c r="A23" s="214"/>
      <c r="B23" s="215"/>
      <c r="C23" s="215"/>
      <c r="D23" s="215"/>
      <c r="E23" s="215"/>
      <c r="F23" s="215"/>
      <c r="G23" s="215"/>
      <c r="H23" s="215"/>
      <c r="I23" s="216"/>
    </row>
    <row r="24" spans="1:9">
      <c r="A24" s="29"/>
      <c r="B24" s="29"/>
      <c r="C24" s="29"/>
      <c r="D24" s="29"/>
      <c r="E24" s="29"/>
      <c r="F24" s="29"/>
      <c r="G24" s="29"/>
      <c r="H24" s="29"/>
      <c r="I24" s="29"/>
    </row>
    <row r="25" spans="1:9">
      <c r="A25" s="29"/>
      <c r="B25" s="29"/>
      <c r="C25" s="29"/>
      <c r="D25" s="29"/>
      <c r="E25" s="29"/>
      <c r="F25" s="29"/>
      <c r="G25" s="29"/>
      <c r="H25" s="29"/>
      <c r="I25" s="29"/>
    </row>
    <row r="26" spans="1:9">
      <c r="A26" s="29"/>
      <c r="B26" s="29"/>
      <c r="C26" s="29"/>
      <c r="D26" s="29"/>
      <c r="E26" s="29"/>
      <c r="F26" s="29"/>
      <c r="G26" s="29"/>
      <c r="H26" s="29"/>
      <c r="I26" s="29"/>
    </row>
    <row r="27" spans="1:9">
      <c r="A27" s="29"/>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row r="31" spans="1:9">
      <c r="A31" s="29"/>
      <c r="B31" s="29"/>
      <c r="C31" s="29"/>
      <c r="D31" s="29"/>
      <c r="E31" s="29"/>
      <c r="F31" s="29"/>
      <c r="G31" s="29"/>
      <c r="H31" s="29"/>
      <c r="I31" s="29"/>
    </row>
    <row r="32" spans="1:9">
      <c r="A32" s="204" t="s">
        <v>7</v>
      </c>
      <c r="B32" s="204"/>
      <c r="C32" s="204"/>
      <c r="D32" s="204"/>
      <c r="E32" s="29"/>
      <c r="F32" s="29"/>
      <c r="G32" s="29"/>
      <c r="H32" s="29"/>
      <c r="I32" s="29"/>
    </row>
    <row r="33" spans="1:9">
      <c r="A33" s="225" t="s">
        <v>8</v>
      </c>
      <c r="B33" s="218"/>
      <c r="C33" s="218"/>
      <c r="D33" s="218"/>
      <c r="E33" s="218"/>
      <c r="F33" s="218"/>
      <c r="G33" s="218"/>
      <c r="H33" s="218"/>
      <c r="I33" s="219"/>
    </row>
    <row r="34" spans="1:9">
      <c r="A34" s="220"/>
      <c r="B34" s="212"/>
      <c r="C34" s="212"/>
      <c r="D34" s="212"/>
      <c r="E34" s="212"/>
      <c r="F34" s="212"/>
      <c r="G34" s="212"/>
      <c r="H34" s="212"/>
      <c r="I34" s="221"/>
    </row>
    <row r="35" spans="1:9">
      <c r="A35" s="222"/>
      <c r="B35" s="223"/>
      <c r="C35" s="223"/>
      <c r="D35" s="223"/>
      <c r="E35" s="223"/>
      <c r="F35" s="223"/>
      <c r="G35" s="223"/>
      <c r="H35" s="223"/>
      <c r="I35" s="224"/>
    </row>
    <row r="36" spans="1:9">
      <c r="A36" s="29"/>
      <c r="B36" s="29"/>
      <c r="C36" s="29"/>
      <c r="D36" s="29"/>
      <c r="E36" s="29"/>
      <c r="F36" s="29"/>
      <c r="G36" s="29"/>
      <c r="H36" s="29"/>
      <c r="I36" s="29"/>
    </row>
    <row r="37" spans="1:9">
      <c r="A37" s="204" t="s">
        <v>9</v>
      </c>
      <c r="B37" s="204"/>
      <c r="C37" s="204"/>
      <c r="D37" s="204"/>
      <c r="E37" s="29"/>
      <c r="F37" s="29"/>
      <c r="G37" s="29"/>
      <c r="H37" s="29"/>
      <c r="I37" s="29"/>
    </row>
    <row r="38" spans="1:9">
      <c r="A38" s="226" t="s">
        <v>10</v>
      </c>
      <c r="B38" s="227"/>
      <c r="C38" s="227"/>
      <c r="D38" s="227"/>
      <c r="E38" s="227"/>
      <c r="F38" s="227"/>
      <c r="G38" s="227"/>
      <c r="H38" s="227"/>
      <c r="I38" s="228"/>
    </row>
    <row r="39" spans="1:9">
      <c r="A39" s="229"/>
      <c r="B39" s="204"/>
      <c r="C39" s="204"/>
      <c r="D39" s="204"/>
      <c r="E39" s="204"/>
      <c r="F39" s="204"/>
      <c r="G39" s="204"/>
      <c r="H39" s="204"/>
      <c r="I39" s="230"/>
    </row>
    <row r="40" spans="1:9">
      <c r="A40" s="231"/>
      <c r="B40" s="232"/>
      <c r="C40" s="232"/>
      <c r="D40" s="232"/>
      <c r="E40" s="232"/>
      <c r="F40" s="232"/>
      <c r="G40" s="232"/>
      <c r="H40" s="232"/>
      <c r="I40" s="233"/>
    </row>
    <row r="41" spans="1:9">
      <c r="A41" s="29"/>
      <c r="B41" s="29"/>
      <c r="C41" s="29"/>
      <c r="D41" s="29"/>
      <c r="E41" s="29"/>
      <c r="F41" s="29"/>
      <c r="G41" s="29"/>
      <c r="H41" s="29"/>
      <c r="I41" s="29"/>
    </row>
    <row r="42" spans="1:9">
      <c r="A42" s="198" t="s">
        <v>11</v>
      </c>
      <c r="B42" s="198"/>
      <c r="C42" s="198"/>
      <c r="D42" s="198"/>
      <c r="E42" s="29"/>
      <c r="F42" s="29"/>
      <c r="G42" s="29"/>
      <c r="H42" s="29"/>
      <c r="I42" s="29"/>
    </row>
    <row r="43" spans="1:9">
      <c r="A43" s="200" t="s">
        <v>12</v>
      </c>
      <c r="B43" s="201"/>
      <c r="C43" s="201"/>
      <c r="D43" s="201"/>
      <c r="E43" s="201"/>
      <c r="F43" s="201"/>
      <c r="G43" s="201"/>
      <c r="H43" s="201"/>
      <c r="I43" s="202"/>
    </row>
    <row r="44" spans="1:9">
      <c r="A44" s="203"/>
      <c r="B44" s="204"/>
      <c r="C44" s="204"/>
      <c r="D44" s="204"/>
      <c r="E44" s="204"/>
      <c r="F44" s="204"/>
      <c r="G44" s="204"/>
      <c r="H44" s="204"/>
      <c r="I44" s="205"/>
    </row>
    <row r="45" spans="1:9">
      <c r="A45" s="203"/>
      <c r="B45" s="204"/>
      <c r="C45" s="204"/>
      <c r="D45" s="204"/>
      <c r="E45" s="204"/>
      <c r="F45" s="204"/>
      <c r="G45" s="204"/>
      <c r="H45" s="204"/>
      <c r="I45" s="205"/>
    </row>
    <row r="46" spans="1:9">
      <c r="A46" s="206"/>
      <c r="B46" s="207"/>
      <c r="C46" s="207"/>
      <c r="D46" s="207"/>
      <c r="E46" s="207"/>
      <c r="F46" s="207"/>
      <c r="G46" s="207"/>
      <c r="H46" s="207"/>
      <c r="I46" s="208"/>
    </row>
    <row r="47" spans="1:9">
      <c r="A47" s="29"/>
      <c r="B47" s="29"/>
      <c r="C47" s="29"/>
      <c r="D47" s="29"/>
      <c r="E47" s="29"/>
      <c r="F47" s="29"/>
      <c r="G47" s="29"/>
      <c r="H47" s="29"/>
      <c r="I47" s="29"/>
    </row>
    <row r="48" spans="1:9">
      <c r="A48" s="198" t="s">
        <v>13</v>
      </c>
      <c r="B48" s="198"/>
      <c r="C48" s="198"/>
      <c r="D48" s="198"/>
    </row>
    <row r="49" spans="1:9">
      <c r="A49" s="200" t="s">
        <v>14</v>
      </c>
      <c r="B49" s="209"/>
      <c r="C49" s="209"/>
      <c r="D49" s="209"/>
      <c r="E49" s="209"/>
      <c r="F49" s="209"/>
      <c r="G49" s="209"/>
      <c r="H49" s="209"/>
      <c r="I49" s="210"/>
    </row>
    <row r="50" spans="1:9">
      <c r="A50" s="211"/>
      <c r="B50" s="212"/>
      <c r="C50" s="212"/>
      <c r="D50" s="212"/>
      <c r="E50" s="212"/>
      <c r="F50" s="212"/>
      <c r="G50" s="212"/>
      <c r="H50" s="212"/>
      <c r="I50" s="213"/>
    </row>
    <row r="51" spans="1:9">
      <c r="A51" s="211"/>
      <c r="B51" s="212"/>
      <c r="C51" s="212"/>
      <c r="D51" s="212"/>
      <c r="E51" s="212"/>
      <c r="F51" s="212"/>
      <c r="G51" s="212"/>
      <c r="H51" s="212"/>
      <c r="I51" s="213"/>
    </row>
    <row r="52" spans="1:9">
      <c r="A52" s="214"/>
      <c r="B52" s="215"/>
      <c r="C52" s="215"/>
      <c r="D52" s="215"/>
      <c r="E52" s="215"/>
      <c r="F52" s="215"/>
      <c r="G52" s="215"/>
      <c r="H52" s="215"/>
      <c r="I52" s="216"/>
    </row>
  </sheetData>
  <sheetProtection algorithmName="SHA-512" hashValue="do1Ck9CVefaxQDo6g50sdgrvJjwIgF1aLnJaR73v5dD3prz7yb5Pi9Graq5U5odSkz8EDT9CbCGCmWOn7WVDuQ==" saltValue="6XRnOe8vyDyEDoVnmldHfg==" spinCount="100000" sheet="1" objects="1" scenarios="1"/>
  <mergeCells count="15">
    <mergeCell ref="A48:D48"/>
    <mergeCell ref="A49:I52"/>
    <mergeCell ref="A14:I17"/>
    <mergeCell ref="A20:I23"/>
    <mergeCell ref="A42:D42"/>
    <mergeCell ref="A43:I46"/>
    <mergeCell ref="A32:D32"/>
    <mergeCell ref="A33:I35"/>
    <mergeCell ref="A37:D37"/>
    <mergeCell ref="A38:I40"/>
    <mergeCell ref="A1:E1"/>
    <mergeCell ref="A4:C4"/>
    <mergeCell ref="A13:C13"/>
    <mergeCell ref="A19:D19"/>
    <mergeCell ref="A5:I8"/>
  </mergeCells>
  <pageMargins left="0.7" right="0.7" top="0.75" bottom="0.75" header="0.3" footer="0.3"/>
  <pageSetup paperSize="5" fitToWidth="0" fitToHeight="0" orientation="portrait" r:id="rId1"/>
  <headerFooter>
    <oddFooter xml:space="preserve">&amp;CInstructions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109"/>
  <sheetViews>
    <sheetView view="pageLayout" zoomScale="80" zoomScaleNormal="100" zoomScaleSheetLayoutView="91" zoomScalePageLayoutView="80" workbookViewId="0">
      <selection activeCell="F22" sqref="F22"/>
    </sheetView>
  </sheetViews>
  <sheetFormatPr defaultColWidth="9" defaultRowHeight="15.75"/>
  <cols>
    <col min="1" max="1" width="11.5" style="2" customWidth="1"/>
    <col min="2" max="2" width="9.625" style="2" customWidth="1"/>
    <col min="3" max="3" width="18.125" style="2" bestFit="1" customWidth="1"/>
    <col min="4" max="4" width="16" style="2" customWidth="1"/>
    <col min="5" max="5" width="12.625" style="2" customWidth="1"/>
    <col min="6" max="6" width="14.5" style="2" customWidth="1"/>
    <col min="7" max="7" width="11.875" style="2" customWidth="1"/>
    <col min="8" max="8" width="13" style="2" customWidth="1"/>
    <col min="9" max="9" width="11.125" style="2" customWidth="1"/>
    <col min="10" max="10" width="23.5" style="2" customWidth="1"/>
    <col min="11" max="11" width="14.125" style="2" bestFit="1" customWidth="1"/>
    <col min="12" max="16384" width="9" style="2"/>
  </cols>
  <sheetData>
    <row r="1" spans="1:11" ht="32.25" customHeight="1">
      <c r="A1" s="184" t="s">
        <v>15</v>
      </c>
      <c r="B1" s="184"/>
      <c r="C1" s="184"/>
      <c r="D1" s="184"/>
      <c r="E1" s="184"/>
      <c r="F1" s="184"/>
      <c r="G1" s="184"/>
      <c r="H1" s="184"/>
      <c r="I1" s="184"/>
      <c r="J1" s="184"/>
    </row>
    <row r="2" spans="1:11" ht="16.350000000000001" customHeight="1">
      <c r="A2" s="38"/>
      <c r="B2" s="38"/>
      <c r="C2" s="38"/>
      <c r="D2" s="38"/>
      <c r="E2" s="38"/>
      <c r="F2" s="38"/>
      <c r="G2" s="38"/>
      <c r="H2" s="38"/>
      <c r="I2" s="38"/>
      <c r="J2" s="38"/>
    </row>
    <row r="3" spans="1:11" ht="24">
      <c r="A3" s="241" t="s">
        <v>16</v>
      </c>
      <c r="B3" s="241"/>
      <c r="C3" s="241"/>
      <c r="D3" s="241"/>
      <c r="E3" s="241"/>
      <c r="F3" s="241"/>
      <c r="G3" s="241"/>
      <c r="H3" s="241"/>
      <c r="I3" s="241"/>
      <c r="J3" s="241"/>
    </row>
    <row r="4" spans="1:11" ht="24">
      <c r="A4" s="241" t="s">
        <v>17</v>
      </c>
      <c r="B4" s="241"/>
      <c r="C4" s="241"/>
      <c r="D4" s="241"/>
      <c r="E4" s="241"/>
      <c r="F4" s="241"/>
      <c r="G4" s="241"/>
      <c r="H4" s="241"/>
      <c r="I4" s="241"/>
      <c r="J4" s="241"/>
    </row>
    <row r="5" spans="1:11" ht="15.75" customHeight="1">
      <c r="A5" s="33"/>
      <c r="B5" s="243" t="s">
        <v>18</v>
      </c>
      <c r="C5" s="244"/>
      <c r="D5" s="244"/>
      <c r="E5" s="244"/>
      <c r="F5" s="244"/>
      <c r="G5" s="244"/>
      <c r="H5" s="244"/>
      <c r="I5" s="245"/>
      <c r="J5" s="33"/>
    </row>
    <row r="6" spans="1:11" ht="15.75" customHeight="1">
      <c r="A6" s="33"/>
      <c r="B6" s="246"/>
      <c r="C6" s="247"/>
      <c r="D6" s="247"/>
      <c r="E6" s="247"/>
      <c r="F6" s="247"/>
      <c r="G6" s="247"/>
      <c r="H6" s="247"/>
      <c r="I6" s="248"/>
      <c r="J6" s="33"/>
    </row>
    <row r="7" spans="1:11" ht="15.75" customHeight="1">
      <c r="A7" s="33"/>
      <c r="B7" s="246"/>
      <c r="C7" s="247"/>
      <c r="D7" s="247"/>
      <c r="E7" s="247"/>
      <c r="F7" s="247"/>
      <c r="G7" s="247"/>
      <c r="H7" s="247"/>
      <c r="I7" s="248"/>
      <c r="J7" s="33"/>
    </row>
    <row r="8" spans="1:11" ht="15.75" customHeight="1">
      <c r="A8" s="33"/>
      <c r="B8" s="246"/>
      <c r="C8" s="247"/>
      <c r="D8" s="247"/>
      <c r="E8" s="247"/>
      <c r="F8" s="247"/>
      <c r="G8" s="247"/>
      <c r="H8" s="247"/>
      <c r="I8" s="248"/>
      <c r="J8" s="33"/>
    </row>
    <row r="9" spans="1:11" ht="15.75" customHeight="1">
      <c r="A9" s="33"/>
      <c r="B9" s="246"/>
      <c r="C9" s="247"/>
      <c r="D9" s="247"/>
      <c r="E9" s="247"/>
      <c r="F9" s="247"/>
      <c r="G9" s="247"/>
      <c r="H9" s="247"/>
      <c r="I9" s="248"/>
      <c r="J9" s="33"/>
    </row>
    <row r="10" spans="1:11" ht="15.75" customHeight="1">
      <c r="A10" s="33"/>
      <c r="B10" s="246"/>
      <c r="C10" s="247"/>
      <c r="D10" s="247"/>
      <c r="E10" s="247"/>
      <c r="F10" s="247"/>
      <c r="G10" s="247"/>
      <c r="H10" s="247"/>
      <c r="I10" s="248"/>
      <c r="J10" s="33"/>
    </row>
    <row r="11" spans="1:11" ht="15.75" customHeight="1">
      <c r="A11" s="33"/>
      <c r="B11" s="246"/>
      <c r="C11" s="247"/>
      <c r="D11" s="247"/>
      <c r="E11" s="247"/>
      <c r="F11" s="247"/>
      <c r="G11" s="247"/>
      <c r="H11" s="247"/>
      <c r="I11" s="248"/>
      <c r="J11" s="33"/>
    </row>
    <row r="12" spans="1:11" ht="15.75" customHeight="1">
      <c r="A12" s="33"/>
      <c r="B12" s="246"/>
      <c r="C12" s="247"/>
      <c r="D12" s="247"/>
      <c r="E12" s="247"/>
      <c r="F12" s="247"/>
      <c r="G12" s="247"/>
      <c r="H12" s="247"/>
      <c r="I12" s="248"/>
      <c r="J12" s="33"/>
      <c r="K12" s="5"/>
    </row>
    <row r="13" spans="1:11" ht="15.75" customHeight="1">
      <c r="A13" s="33"/>
      <c r="B13" s="246"/>
      <c r="C13" s="247"/>
      <c r="D13" s="247"/>
      <c r="E13" s="247"/>
      <c r="F13" s="247"/>
      <c r="G13" s="247"/>
      <c r="H13" s="247"/>
      <c r="I13" s="248"/>
      <c r="J13" s="33"/>
    </row>
    <row r="14" spans="1:11" ht="18.75">
      <c r="A14" s="33"/>
      <c r="B14" s="249"/>
      <c r="C14" s="250"/>
      <c r="D14" s="250"/>
      <c r="E14" s="250"/>
      <c r="F14" s="250"/>
      <c r="G14" s="250"/>
      <c r="H14" s="250"/>
      <c r="I14" s="251"/>
      <c r="J14" s="33"/>
    </row>
    <row r="15" spans="1:11">
      <c r="A15"/>
      <c r="B15" s="1"/>
      <c r="C15" s="1"/>
      <c r="D15" s="1"/>
      <c r="E15" s="1"/>
      <c r="F15" s="1"/>
      <c r="G15" s="1"/>
      <c r="H15" s="1"/>
      <c r="I15" s="1"/>
    </row>
    <row r="16" spans="1:11" ht="18.75" hidden="1">
      <c r="B16" s="174"/>
      <c r="C16" s="252" t="s">
        <v>19</v>
      </c>
      <c r="D16" s="253"/>
      <c r="E16" s="252" t="s">
        <v>20</v>
      </c>
      <c r="F16" s="254"/>
      <c r="G16" s="254"/>
      <c r="H16" s="253"/>
    </row>
    <row r="17" spans="1:13" ht="73.5" hidden="1" customHeight="1" thickBot="1">
      <c r="B17" s="175"/>
      <c r="C17" s="84" t="s">
        <v>21</v>
      </c>
      <c r="D17" s="85" t="s">
        <v>22</v>
      </c>
      <c r="E17" s="171" t="s">
        <v>23</v>
      </c>
      <c r="F17" s="172" t="s">
        <v>24</v>
      </c>
      <c r="G17" s="172" t="s">
        <v>25</v>
      </c>
      <c r="H17" s="173" t="s">
        <v>26</v>
      </c>
      <c r="M17" s="83"/>
    </row>
    <row r="18" spans="1:13" ht="18.75" hidden="1">
      <c r="B18" s="176"/>
      <c r="C18" s="86">
        <v>43</v>
      </c>
      <c r="D18" s="87">
        <v>43</v>
      </c>
      <c r="E18" s="169">
        <v>1</v>
      </c>
      <c r="F18" s="170">
        <v>1</v>
      </c>
      <c r="G18" s="168">
        <v>5</v>
      </c>
      <c r="H18" s="177">
        <v>1</v>
      </c>
    </row>
    <row r="19" spans="1:13" ht="19.5" hidden="1" thickBot="1">
      <c r="B19" s="178" t="s">
        <v>27</v>
      </c>
      <c r="C19" s="88">
        <v>43</v>
      </c>
      <c r="D19" s="89">
        <v>43</v>
      </c>
      <c r="E19" s="179">
        <v>1</v>
      </c>
      <c r="F19" s="179">
        <v>1</v>
      </c>
      <c r="G19" s="88">
        <v>5</v>
      </c>
      <c r="H19" s="89">
        <v>1</v>
      </c>
    </row>
    <row r="20" spans="1:13" ht="18.75">
      <c r="H20" s="31"/>
      <c r="I20" s="31"/>
      <c r="J20" s="17"/>
    </row>
    <row r="21" spans="1:13" ht="18.75">
      <c r="B21" s="9"/>
      <c r="C21" s="31"/>
      <c r="D21" s="31"/>
      <c r="E21" s="31"/>
      <c r="F21" s="31"/>
      <c r="G21" s="31"/>
      <c r="H21" s="31"/>
      <c r="I21" s="30" t="s">
        <v>28</v>
      </c>
      <c r="J21" s="17"/>
    </row>
    <row r="22" spans="1:13" ht="21">
      <c r="A22" s="235" t="s">
        <v>29</v>
      </c>
      <c r="B22" s="235"/>
      <c r="C22" s="235"/>
      <c r="D22" s="235"/>
      <c r="E22" s="49"/>
      <c r="I22" s="30"/>
      <c r="J22" s="30"/>
    </row>
    <row r="23" spans="1:13">
      <c r="A23" s="4"/>
      <c r="B23"/>
      <c r="C23"/>
      <c r="D23"/>
      <c r="E23"/>
    </row>
    <row r="24" spans="1:13" ht="18.75">
      <c r="A24" s="242" t="s">
        <v>30</v>
      </c>
      <c r="B24" s="242"/>
      <c r="C24" s="242"/>
      <c r="D24" s="242"/>
      <c r="E24" s="242"/>
      <c r="F24" s="242"/>
      <c r="G24" s="242"/>
      <c r="H24" s="242"/>
      <c r="I24" s="166"/>
      <c r="J24" s="166"/>
    </row>
    <row r="25" spans="1:13" ht="18.75">
      <c r="A25" s="236" t="s">
        <v>31</v>
      </c>
      <c r="B25" s="236"/>
      <c r="C25" s="236"/>
      <c r="D25" s="236"/>
      <c r="E25" s="236"/>
      <c r="F25" s="236"/>
      <c r="G25" s="236"/>
      <c r="H25" s="236"/>
      <c r="I25" s="237">
        <v>0</v>
      </c>
      <c r="J25" s="237"/>
    </row>
    <row r="26" spans="1:13" ht="18.75">
      <c r="A26" s="236" t="s">
        <v>32</v>
      </c>
      <c r="B26" s="236"/>
      <c r="C26" s="236"/>
      <c r="D26" s="236"/>
      <c r="E26" s="236"/>
      <c r="F26" s="236"/>
      <c r="G26" s="236"/>
      <c r="H26" s="10"/>
      <c r="I26" s="237">
        <v>0</v>
      </c>
      <c r="J26" s="237"/>
    </row>
    <row r="27" spans="1:13" ht="18.75">
      <c r="A27" s="11"/>
      <c r="B27" s="12"/>
      <c r="C27" s="12"/>
      <c r="D27" s="12"/>
      <c r="E27" s="12"/>
      <c r="F27" s="12" t="s">
        <v>33</v>
      </c>
      <c r="G27" s="12"/>
      <c r="H27" s="19">
        <f>C19</f>
        <v>43</v>
      </c>
      <c r="I27" s="238">
        <f>(I25*H27)+(I26*H27)</f>
        <v>0</v>
      </c>
      <c r="J27" s="238"/>
    </row>
    <row r="28" spans="1:13" ht="18.75">
      <c r="A28" s="239" t="s">
        <v>34</v>
      </c>
      <c r="B28" s="239"/>
      <c r="C28" s="239"/>
      <c r="D28" s="239"/>
      <c r="E28" s="239"/>
      <c r="F28" s="239"/>
      <c r="G28" s="239"/>
      <c r="H28" s="239"/>
      <c r="I28" s="166"/>
      <c r="J28" s="166"/>
    </row>
    <row r="29" spans="1:13" ht="18.75">
      <c r="A29" s="236" t="s">
        <v>31</v>
      </c>
      <c r="B29" s="236"/>
      <c r="C29" s="236"/>
      <c r="D29" s="236"/>
      <c r="E29" s="236"/>
      <c r="F29" s="236"/>
      <c r="G29" s="236"/>
      <c r="H29" s="236"/>
      <c r="I29" s="237">
        <v>0</v>
      </c>
      <c r="J29" s="237"/>
    </row>
    <row r="30" spans="1:13" ht="18.75">
      <c r="A30" s="234" t="s">
        <v>32</v>
      </c>
      <c r="B30" s="234"/>
      <c r="C30" s="234"/>
      <c r="D30" s="234"/>
      <c r="E30" s="234"/>
      <c r="F30" s="234"/>
      <c r="G30" s="234"/>
      <c r="H30" s="10"/>
      <c r="I30" s="237">
        <v>0</v>
      </c>
      <c r="J30" s="237"/>
    </row>
    <row r="31" spans="1:13" ht="18.75">
      <c r="A31" s="11"/>
      <c r="B31" s="12"/>
      <c r="C31" s="12"/>
      <c r="D31" s="12"/>
      <c r="E31" s="12"/>
      <c r="F31" s="12" t="s">
        <v>33</v>
      </c>
      <c r="G31" s="12"/>
      <c r="H31" s="19">
        <f>D19</f>
        <v>43</v>
      </c>
      <c r="I31" s="238">
        <f>(I29*H31)+(I30*H31)</f>
        <v>0</v>
      </c>
      <c r="J31" s="238"/>
    </row>
    <row r="32" spans="1:13" ht="18.75">
      <c r="A32" s="239" t="s">
        <v>35</v>
      </c>
      <c r="B32" s="239"/>
      <c r="C32" s="239"/>
      <c r="D32" s="239"/>
      <c r="E32" s="239"/>
      <c r="F32" s="239"/>
      <c r="G32" s="239"/>
      <c r="H32" s="239"/>
      <c r="I32" s="166"/>
      <c r="J32" s="166"/>
    </row>
    <row r="33" spans="1:10" ht="18.75">
      <c r="A33" s="48" t="s">
        <v>31</v>
      </c>
      <c r="B33" s="48"/>
      <c r="C33" s="48"/>
      <c r="D33" s="48"/>
      <c r="E33" s="48"/>
      <c r="F33" s="48"/>
      <c r="G33" s="48"/>
      <c r="H33" s="48"/>
      <c r="I33" s="237">
        <v>0</v>
      </c>
      <c r="J33" s="237"/>
    </row>
    <row r="34" spans="1:10" ht="18.75">
      <c r="A34" s="234" t="s">
        <v>32</v>
      </c>
      <c r="B34" s="234"/>
      <c r="C34" s="234"/>
      <c r="D34" s="234"/>
      <c r="E34" s="234"/>
      <c r="F34" s="234"/>
      <c r="G34" s="234"/>
      <c r="H34" s="10"/>
      <c r="I34" s="237">
        <v>0</v>
      </c>
      <c r="J34" s="237"/>
    </row>
    <row r="35" spans="1:10" ht="18.75">
      <c r="A35" s="11"/>
      <c r="B35" s="12"/>
      <c r="C35" s="12"/>
      <c r="D35" s="12"/>
      <c r="E35" s="12"/>
      <c r="F35" s="12" t="s">
        <v>33</v>
      </c>
      <c r="G35" s="12"/>
      <c r="H35" s="19">
        <f>E19</f>
        <v>1</v>
      </c>
      <c r="I35" s="238">
        <f>(I33*H35)+(I34*H35)</f>
        <v>0</v>
      </c>
      <c r="J35" s="238"/>
    </row>
    <row r="36" spans="1:10" ht="18.75">
      <c r="A36" s="239" t="s">
        <v>36</v>
      </c>
      <c r="B36" s="239"/>
      <c r="C36" s="239"/>
      <c r="D36" s="239"/>
      <c r="E36" s="239"/>
      <c r="F36" s="239"/>
      <c r="G36" s="239"/>
      <c r="H36" s="239"/>
      <c r="I36" s="166"/>
      <c r="J36" s="166"/>
    </row>
    <row r="37" spans="1:10" ht="18.75">
      <c r="A37" s="236" t="s">
        <v>31</v>
      </c>
      <c r="B37" s="236"/>
      <c r="C37" s="236"/>
      <c r="D37" s="236"/>
      <c r="E37" s="236"/>
      <c r="F37" s="236"/>
      <c r="G37" s="236"/>
      <c r="H37" s="236"/>
      <c r="I37" s="237">
        <v>0</v>
      </c>
      <c r="J37" s="237"/>
    </row>
    <row r="38" spans="1:10" ht="18.75">
      <c r="A38" s="234" t="s">
        <v>32</v>
      </c>
      <c r="B38" s="234"/>
      <c r="C38" s="234"/>
      <c r="D38" s="234"/>
      <c r="E38" s="234"/>
      <c r="F38" s="234"/>
      <c r="G38" s="234"/>
      <c r="H38" s="10"/>
      <c r="I38" s="237">
        <v>0</v>
      </c>
      <c r="J38" s="237"/>
    </row>
    <row r="39" spans="1:10" ht="18.75">
      <c r="A39" s="11"/>
      <c r="B39" s="12"/>
      <c r="C39" s="12"/>
      <c r="D39" s="12"/>
      <c r="E39" s="12"/>
      <c r="F39" s="12" t="s">
        <v>33</v>
      </c>
      <c r="G39" s="12"/>
      <c r="H39" s="19">
        <f>F19</f>
        <v>1</v>
      </c>
      <c r="I39" s="238">
        <f>(I37*H39)+(I38*H39)</f>
        <v>0</v>
      </c>
      <c r="J39" s="238"/>
    </row>
    <row r="40" spans="1:10" ht="18.75">
      <c r="A40" s="239" t="s">
        <v>37</v>
      </c>
      <c r="B40" s="239"/>
      <c r="C40" s="239"/>
      <c r="D40" s="239"/>
      <c r="E40" s="239"/>
      <c r="F40" s="239"/>
      <c r="G40" s="239"/>
      <c r="H40" s="239"/>
      <c r="I40" s="166"/>
      <c r="J40" s="166"/>
    </row>
    <row r="41" spans="1:10" ht="18.75">
      <c r="A41" s="236" t="s">
        <v>31</v>
      </c>
      <c r="B41" s="236"/>
      <c r="C41" s="236"/>
      <c r="D41" s="236"/>
      <c r="E41" s="236"/>
      <c r="F41" s="236"/>
      <c r="G41" s="236"/>
      <c r="H41" s="236"/>
      <c r="I41" s="237">
        <v>0</v>
      </c>
      <c r="J41" s="237"/>
    </row>
    <row r="42" spans="1:10" ht="23.25" customHeight="1">
      <c r="A42" s="236" t="s">
        <v>32</v>
      </c>
      <c r="B42" s="236"/>
      <c r="C42" s="236"/>
      <c r="D42" s="236"/>
      <c r="E42" s="236"/>
      <c r="F42" s="236"/>
      <c r="G42" s="236"/>
      <c r="H42" s="10"/>
      <c r="I42" s="237">
        <v>0</v>
      </c>
      <c r="J42" s="237"/>
    </row>
    <row r="43" spans="1:10" ht="18.75">
      <c r="A43" s="11"/>
      <c r="B43" s="12"/>
      <c r="C43" s="12"/>
      <c r="D43" s="12"/>
      <c r="E43" s="12"/>
      <c r="F43" s="12" t="s">
        <v>33</v>
      </c>
      <c r="G43" s="12"/>
      <c r="H43" s="19">
        <f>G19</f>
        <v>5</v>
      </c>
      <c r="I43" s="238">
        <f>(I41*H43)+(I42*H43)</f>
        <v>0</v>
      </c>
      <c r="J43" s="238"/>
    </row>
    <row r="44" spans="1:10" ht="18.75">
      <c r="A44" s="239" t="s">
        <v>38</v>
      </c>
      <c r="B44" s="239"/>
      <c r="C44" s="239"/>
      <c r="D44" s="239"/>
      <c r="E44" s="239"/>
      <c r="F44" s="239"/>
      <c r="G44" s="239"/>
      <c r="H44" s="167"/>
      <c r="I44" s="166"/>
      <c r="J44" s="166"/>
    </row>
    <row r="45" spans="1:10" ht="18.75">
      <c r="A45" s="236" t="s">
        <v>31</v>
      </c>
      <c r="B45" s="236"/>
      <c r="C45" s="236"/>
      <c r="D45" s="236"/>
      <c r="E45" s="236"/>
      <c r="F45" s="236"/>
      <c r="G45" s="236"/>
      <c r="H45" s="236"/>
      <c r="I45" s="237">
        <v>0</v>
      </c>
      <c r="J45" s="237"/>
    </row>
    <row r="46" spans="1:10" ht="18.75">
      <c r="A46" s="236" t="s">
        <v>32</v>
      </c>
      <c r="B46" s="236"/>
      <c r="C46" s="236"/>
      <c r="D46" s="236"/>
      <c r="E46" s="236"/>
      <c r="F46" s="236"/>
      <c r="G46" s="236"/>
      <c r="H46" s="10"/>
      <c r="I46" s="237">
        <v>0</v>
      </c>
      <c r="J46" s="237"/>
    </row>
    <row r="47" spans="1:10" ht="19.5" customHeight="1">
      <c r="A47" s="11"/>
      <c r="B47" s="12"/>
      <c r="C47" s="12"/>
      <c r="D47" s="12"/>
      <c r="E47" s="12"/>
      <c r="F47" s="12" t="s">
        <v>33</v>
      </c>
      <c r="G47" s="12"/>
      <c r="H47" s="19">
        <f>H19</f>
        <v>1</v>
      </c>
      <c r="I47" s="238">
        <f>(I45*H47)+(I46*H47)</f>
        <v>0</v>
      </c>
      <c r="J47" s="238"/>
    </row>
    <row r="48" spans="1:10" ht="18.75">
      <c r="A48" s="239" t="s">
        <v>39</v>
      </c>
      <c r="B48" s="239"/>
      <c r="C48" s="239"/>
      <c r="D48" s="239"/>
      <c r="E48" s="239"/>
      <c r="F48" s="239"/>
      <c r="G48" s="239"/>
      <c r="H48" s="239"/>
      <c r="I48" s="166"/>
      <c r="J48" s="166"/>
    </row>
    <row r="49" spans="1:10" ht="18.75">
      <c r="A49" s="236" t="s">
        <v>31</v>
      </c>
      <c r="B49" s="236"/>
      <c r="C49" s="236"/>
      <c r="D49" s="236"/>
      <c r="E49" s="236"/>
      <c r="F49" s="236"/>
      <c r="G49" s="236"/>
      <c r="H49" s="236"/>
      <c r="I49" s="237">
        <v>0</v>
      </c>
      <c r="J49" s="237"/>
    </row>
    <row r="50" spans="1:10" ht="18.75">
      <c r="A50" s="236" t="s">
        <v>32</v>
      </c>
      <c r="B50" s="236"/>
      <c r="C50" s="236"/>
      <c r="D50" s="236"/>
      <c r="E50" s="236"/>
      <c r="F50" s="236"/>
      <c r="G50" s="236"/>
      <c r="H50" s="236"/>
      <c r="I50" s="237">
        <v>0</v>
      </c>
      <c r="J50" s="237"/>
    </row>
    <row r="51" spans="1:10" ht="18.75">
      <c r="A51" s="11"/>
      <c r="B51" s="12"/>
      <c r="C51" s="12"/>
      <c r="D51" s="12"/>
      <c r="E51" s="12"/>
      <c r="F51" s="12" t="s">
        <v>33</v>
      </c>
      <c r="G51" s="12"/>
      <c r="H51" s="19">
        <v>1</v>
      </c>
      <c r="I51" s="238">
        <f>(I49*H51)+(I50*H51)</f>
        <v>0</v>
      </c>
      <c r="J51" s="238"/>
    </row>
    <row r="52" spans="1:10" ht="18.75" hidden="1">
      <c r="A52" s="239" t="s">
        <v>40</v>
      </c>
      <c r="B52" s="239"/>
      <c r="C52" s="239"/>
      <c r="D52" s="239"/>
      <c r="E52" s="239"/>
      <c r="F52" s="239"/>
      <c r="G52" s="239"/>
      <c r="H52" s="239"/>
      <c r="I52" s="166"/>
      <c r="J52" s="166"/>
    </row>
    <row r="53" spans="1:10" ht="18.75" hidden="1">
      <c r="A53" s="236" t="s">
        <v>31</v>
      </c>
      <c r="B53" s="236"/>
      <c r="C53" s="236"/>
      <c r="D53" s="236"/>
      <c r="E53" s="236"/>
      <c r="F53" s="236"/>
      <c r="G53" s="236"/>
      <c r="H53" s="236"/>
      <c r="I53" s="237">
        <v>0</v>
      </c>
      <c r="J53" s="237"/>
    </row>
    <row r="54" spans="1:10" ht="23.25" hidden="1" customHeight="1">
      <c r="A54" s="236" t="s">
        <v>32</v>
      </c>
      <c r="B54" s="236"/>
      <c r="C54" s="236"/>
      <c r="D54" s="236"/>
      <c r="E54" s="48"/>
      <c r="F54" s="13"/>
      <c r="G54" s="13"/>
      <c r="H54" s="10"/>
      <c r="I54" s="237">
        <v>0</v>
      </c>
      <c r="J54" s="237"/>
    </row>
    <row r="55" spans="1:10" ht="18.75" hidden="1">
      <c r="A55" s="11"/>
      <c r="B55" s="12"/>
      <c r="C55" s="12"/>
      <c r="D55" s="12"/>
      <c r="E55" s="12"/>
      <c r="F55" s="12" t="s">
        <v>33</v>
      </c>
      <c r="G55" s="12"/>
      <c r="H55" s="19">
        <v>0</v>
      </c>
      <c r="I55" s="238">
        <f>(I53*H55)+(I54*H55)</f>
        <v>0</v>
      </c>
      <c r="J55" s="238"/>
    </row>
    <row r="56" spans="1:10" ht="18.75" hidden="1">
      <c r="A56" s="239" t="s">
        <v>41</v>
      </c>
      <c r="B56" s="239"/>
      <c r="C56" s="239"/>
      <c r="D56" s="239"/>
      <c r="E56" s="239"/>
      <c r="F56" s="239"/>
      <c r="G56" s="239"/>
      <c r="H56" s="239"/>
      <c r="I56" s="239"/>
      <c r="J56" s="239"/>
    </row>
    <row r="57" spans="1:10" ht="18.75" hidden="1" customHeight="1">
      <c r="A57" s="236" t="s">
        <v>31</v>
      </c>
      <c r="B57" s="236"/>
      <c r="C57" s="236"/>
      <c r="D57" s="236"/>
      <c r="E57" s="236"/>
      <c r="F57" s="236"/>
      <c r="G57" s="236"/>
      <c r="H57" s="236"/>
      <c r="I57" s="237">
        <v>0</v>
      </c>
      <c r="J57" s="237"/>
    </row>
    <row r="58" spans="1:10" ht="23.25" hidden="1" customHeight="1">
      <c r="A58" s="234" t="s">
        <v>32</v>
      </c>
      <c r="B58" s="234"/>
      <c r="C58" s="234"/>
      <c r="D58" s="234"/>
      <c r="E58" s="48"/>
      <c r="F58" s="13"/>
      <c r="G58" s="13"/>
      <c r="H58" s="10"/>
      <c r="I58" s="237">
        <v>0</v>
      </c>
      <c r="J58" s="237"/>
    </row>
    <row r="59" spans="1:10" ht="18.75" hidden="1" customHeight="1">
      <c r="A59" s="11"/>
      <c r="B59" s="12"/>
      <c r="C59" s="12"/>
      <c r="D59" s="12"/>
      <c r="E59" s="12"/>
      <c r="F59" s="12" t="s">
        <v>33</v>
      </c>
      <c r="G59" s="12"/>
      <c r="H59" s="19">
        <v>0</v>
      </c>
      <c r="I59" s="238">
        <f>(I57*H59)+(I58*H59)</f>
        <v>0</v>
      </c>
      <c r="J59" s="238"/>
    </row>
    <row r="60" spans="1:10" ht="18.75" hidden="1" customHeight="1">
      <c r="A60" s="239" t="s">
        <v>42</v>
      </c>
      <c r="B60" s="239"/>
      <c r="C60" s="239"/>
      <c r="D60" s="239"/>
      <c r="E60" s="239"/>
      <c r="F60" s="239"/>
      <c r="G60" s="239"/>
      <c r="H60" s="239"/>
      <c r="I60" s="239"/>
      <c r="J60" s="239"/>
    </row>
    <row r="61" spans="1:10" ht="18.75" hidden="1" customHeight="1">
      <c r="A61" s="236" t="s">
        <v>31</v>
      </c>
      <c r="B61" s="236"/>
      <c r="C61" s="236"/>
      <c r="D61" s="236"/>
      <c r="E61" s="236"/>
      <c r="F61" s="236"/>
      <c r="G61" s="236"/>
      <c r="H61" s="236"/>
      <c r="I61" s="237">
        <v>0</v>
      </c>
      <c r="J61" s="237"/>
    </row>
    <row r="62" spans="1:10" ht="23.25" hidden="1" customHeight="1">
      <c r="A62" s="234" t="s">
        <v>32</v>
      </c>
      <c r="B62" s="234"/>
      <c r="C62" s="234"/>
      <c r="D62" s="234"/>
      <c r="E62" s="48"/>
      <c r="F62" s="13"/>
      <c r="G62" s="13"/>
      <c r="H62" s="10"/>
      <c r="I62" s="237">
        <v>0</v>
      </c>
      <c r="J62" s="237"/>
    </row>
    <row r="63" spans="1:10" ht="18.75" hidden="1" customHeight="1">
      <c r="A63" s="11"/>
      <c r="B63" s="12"/>
      <c r="C63" s="12"/>
      <c r="D63" s="12"/>
      <c r="E63" s="12"/>
      <c r="F63" s="12" t="s">
        <v>33</v>
      </c>
      <c r="G63" s="12"/>
      <c r="H63" s="19">
        <v>0</v>
      </c>
      <c r="I63" s="238">
        <f>(I61*H63)+(I62*H63)</f>
        <v>0</v>
      </c>
      <c r="J63" s="238"/>
    </row>
    <row r="64" spans="1:10" ht="18.75" hidden="1" customHeight="1">
      <c r="A64" s="239" t="s">
        <v>43</v>
      </c>
      <c r="B64" s="239"/>
      <c r="C64" s="239"/>
      <c r="D64" s="239"/>
      <c r="E64" s="239"/>
      <c r="F64" s="239"/>
      <c r="G64" s="239"/>
      <c r="H64" s="239"/>
      <c r="I64" s="239"/>
      <c r="J64" s="239"/>
    </row>
    <row r="65" spans="1:10" ht="18.75" hidden="1" customHeight="1">
      <c r="A65" s="236" t="s">
        <v>31</v>
      </c>
      <c r="B65" s="236"/>
      <c r="C65" s="236"/>
      <c r="D65" s="236"/>
      <c r="E65" s="236"/>
      <c r="F65" s="236"/>
      <c r="G65" s="236"/>
      <c r="H65" s="236"/>
      <c r="I65" s="237">
        <v>0</v>
      </c>
      <c r="J65" s="237"/>
    </row>
    <row r="66" spans="1:10" ht="23.25" hidden="1" customHeight="1">
      <c r="A66" s="234" t="s">
        <v>32</v>
      </c>
      <c r="B66" s="234"/>
      <c r="C66" s="234"/>
      <c r="D66" s="234"/>
      <c r="E66" s="48"/>
      <c r="F66" s="13"/>
      <c r="G66" s="13"/>
      <c r="H66" s="10"/>
      <c r="I66" s="237">
        <v>0</v>
      </c>
      <c r="J66" s="237"/>
    </row>
    <row r="67" spans="1:10" ht="18.75" hidden="1" customHeight="1">
      <c r="A67" s="11"/>
      <c r="B67" s="12"/>
      <c r="C67" s="12"/>
      <c r="D67" s="12"/>
      <c r="E67" s="12"/>
      <c r="F67" s="12" t="s">
        <v>33</v>
      </c>
      <c r="G67" s="12"/>
      <c r="H67" s="19">
        <v>0</v>
      </c>
      <c r="I67" s="238">
        <f>(I65*H67)+(I66*H67)</f>
        <v>0</v>
      </c>
      <c r="J67" s="238"/>
    </row>
    <row r="68" spans="1:10" ht="18.75" hidden="1" customHeight="1">
      <c r="A68" s="239" t="s">
        <v>44</v>
      </c>
      <c r="B68" s="239"/>
      <c r="C68" s="239"/>
      <c r="D68" s="239"/>
      <c r="E68" s="239"/>
      <c r="F68" s="239"/>
      <c r="G68" s="239"/>
      <c r="H68" s="239"/>
      <c r="I68" s="239"/>
      <c r="J68" s="239"/>
    </row>
    <row r="69" spans="1:10" ht="18.75" hidden="1" customHeight="1">
      <c r="A69" s="236" t="s">
        <v>31</v>
      </c>
      <c r="B69" s="236"/>
      <c r="C69" s="236"/>
      <c r="D69" s="236"/>
      <c r="E69" s="236"/>
      <c r="F69" s="236"/>
      <c r="G69" s="236"/>
      <c r="H69" s="236"/>
      <c r="I69" s="237">
        <v>0</v>
      </c>
      <c r="J69" s="237"/>
    </row>
    <row r="70" spans="1:10" ht="23.25" hidden="1" customHeight="1">
      <c r="A70" s="236" t="s">
        <v>32</v>
      </c>
      <c r="B70" s="236"/>
      <c r="C70" s="236"/>
      <c r="D70" s="236"/>
      <c r="E70" s="48"/>
      <c r="F70" s="13"/>
      <c r="G70" s="13"/>
      <c r="H70" s="10"/>
      <c r="I70" s="237">
        <v>0</v>
      </c>
      <c r="J70" s="237"/>
    </row>
    <row r="71" spans="1:10" ht="18.75" hidden="1" customHeight="1">
      <c r="A71" s="11"/>
      <c r="B71" s="12"/>
      <c r="C71" s="12"/>
      <c r="D71" s="12"/>
      <c r="E71" s="12"/>
      <c r="F71" s="12" t="s">
        <v>33</v>
      </c>
      <c r="G71" s="12"/>
      <c r="H71" s="19">
        <v>0</v>
      </c>
      <c r="I71" s="238">
        <f>(I69*H71)+(I70*H71)</f>
        <v>0</v>
      </c>
      <c r="J71" s="238"/>
    </row>
    <row r="72" spans="1:10" ht="18.75" hidden="1" customHeight="1">
      <c r="A72" s="239" t="s">
        <v>45</v>
      </c>
      <c r="B72" s="239"/>
      <c r="C72" s="239"/>
      <c r="D72" s="239"/>
      <c r="E72" s="239"/>
      <c r="F72" s="239"/>
      <c r="G72" s="239"/>
      <c r="H72" s="239"/>
      <c r="I72" s="239"/>
      <c r="J72" s="239"/>
    </row>
    <row r="73" spans="1:10" ht="18.75" hidden="1" customHeight="1">
      <c r="A73" s="236" t="s">
        <v>31</v>
      </c>
      <c r="B73" s="236"/>
      <c r="C73" s="236"/>
      <c r="D73" s="236"/>
      <c r="E73" s="236"/>
      <c r="F73" s="236"/>
      <c r="G73" s="236"/>
      <c r="H73" s="236"/>
      <c r="I73" s="237">
        <v>0</v>
      </c>
      <c r="J73" s="237"/>
    </row>
    <row r="74" spans="1:10" ht="23.25" hidden="1" customHeight="1">
      <c r="A74" s="234" t="s">
        <v>32</v>
      </c>
      <c r="B74" s="234"/>
      <c r="C74" s="234"/>
      <c r="D74" s="234"/>
      <c r="E74" s="48"/>
      <c r="F74" s="13"/>
      <c r="G74" s="13"/>
      <c r="H74" s="10"/>
      <c r="I74" s="237">
        <v>0</v>
      </c>
      <c r="J74" s="237"/>
    </row>
    <row r="75" spans="1:10" ht="18.75" hidden="1" customHeight="1">
      <c r="A75" s="11"/>
      <c r="B75" s="12"/>
      <c r="C75" s="12"/>
      <c r="D75" s="12"/>
      <c r="E75" s="12"/>
      <c r="F75" s="12" t="s">
        <v>33</v>
      </c>
      <c r="G75" s="12"/>
      <c r="H75" s="19">
        <v>0</v>
      </c>
      <c r="I75" s="238">
        <f>(I73*H75)+(I74*H75)</f>
        <v>0</v>
      </c>
      <c r="J75" s="238"/>
    </row>
    <row r="76" spans="1:10" ht="18.75" hidden="1" customHeight="1">
      <c r="A76" s="239" t="s">
        <v>46</v>
      </c>
      <c r="B76" s="239"/>
      <c r="C76" s="239"/>
      <c r="D76" s="239"/>
      <c r="E76" s="239"/>
      <c r="F76" s="239"/>
      <c r="G76" s="239"/>
      <c r="H76" s="239"/>
      <c r="I76" s="239"/>
      <c r="J76" s="239"/>
    </row>
    <row r="77" spans="1:10" ht="18.75" hidden="1" customHeight="1">
      <c r="A77" s="236" t="s">
        <v>31</v>
      </c>
      <c r="B77" s="236"/>
      <c r="C77" s="236"/>
      <c r="D77" s="236"/>
      <c r="E77" s="236"/>
      <c r="F77" s="236"/>
      <c r="G77" s="236"/>
      <c r="H77" s="236"/>
      <c r="I77" s="237">
        <v>0</v>
      </c>
      <c r="J77" s="237"/>
    </row>
    <row r="78" spans="1:10" ht="23.25" hidden="1" customHeight="1">
      <c r="A78" s="234" t="s">
        <v>32</v>
      </c>
      <c r="B78" s="234"/>
      <c r="C78" s="234"/>
      <c r="D78" s="234"/>
      <c r="E78" s="48"/>
      <c r="F78" s="13"/>
      <c r="G78" s="13"/>
      <c r="H78" s="10"/>
      <c r="I78" s="237">
        <v>0</v>
      </c>
      <c r="J78" s="237"/>
    </row>
    <row r="79" spans="1:10" ht="18.75" hidden="1" customHeight="1">
      <c r="A79" s="11"/>
      <c r="B79" s="12"/>
      <c r="C79" s="12"/>
      <c r="D79" s="12"/>
      <c r="E79" s="12"/>
      <c r="F79" s="12" t="s">
        <v>33</v>
      </c>
      <c r="G79" s="12"/>
      <c r="H79" s="19">
        <v>0</v>
      </c>
      <c r="I79" s="238">
        <f>(I77*H79)+(I78*H79)</f>
        <v>0</v>
      </c>
      <c r="J79" s="238"/>
    </row>
    <row r="80" spans="1:10" ht="18.75" hidden="1" customHeight="1">
      <c r="A80" s="239" t="s">
        <v>47</v>
      </c>
      <c r="B80" s="239"/>
      <c r="C80" s="239"/>
      <c r="D80" s="239"/>
      <c r="E80" s="239"/>
      <c r="F80" s="239"/>
      <c r="G80" s="239"/>
      <c r="H80" s="239"/>
      <c r="I80" s="239"/>
      <c r="J80" s="239"/>
    </row>
    <row r="81" spans="1:10" ht="18.75" hidden="1" customHeight="1">
      <c r="A81" s="236" t="s">
        <v>31</v>
      </c>
      <c r="B81" s="236"/>
      <c r="C81" s="236"/>
      <c r="D81" s="236"/>
      <c r="E81" s="236"/>
      <c r="F81" s="236"/>
      <c r="G81" s="236"/>
      <c r="H81" s="236"/>
      <c r="I81" s="237">
        <v>0</v>
      </c>
      <c r="J81" s="237"/>
    </row>
    <row r="82" spans="1:10" ht="23.25" hidden="1" customHeight="1">
      <c r="A82" s="234" t="s">
        <v>32</v>
      </c>
      <c r="B82" s="234"/>
      <c r="C82" s="234"/>
      <c r="D82" s="234"/>
      <c r="E82" s="48"/>
      <c r="F82" s="13"/>
      <c r="G82" s="13"/>
      <c r="H82" s="10"/>
      <c r="I82" s="237">
        <v>0</v>
      </c>
      <c r="J82" s="237"/>
    </row>
    <row r="83" spans="1:10" ht="18.75" hidden="1" customHeight="1">
      <c r="A83" s="11"/>
      <c r="B83" s="12"/>
      <c r="C83" s="12"/>
      <c r="D83" s="12"/>
      <c r="E83" s="12"/>
      <c r="F83" s="12" t="s">
        <v>33</v>
      </c>
      <c r="G83" s="12"/>
      <c r="H83" s="19">
        <v>0</v>
      </c>
      <c r="I83" s="238">
        <f>(I81*H83)+(I82*H83)</f>
        <v>0</v>
      </c>
      <c r="J83" s="238"/>
    </row>
    <row r="84" spans="1:10" ht="18.75" hidden="1" customHeight="1">
      <c r="A84" s="239" t="s">
        <v>48</v>
      </c>
      <c r="B84" s="239"/>
      <c r="C84" s="239"/>
      <c r="D84" s="239"/>
      <c r="E84" s="239"/>
      <c r="F84" s="239"/>
      <c r="G84" s="239"/>
      <c r="H84" s="239"/>
      <c r="I84" s="239"/>
      <c r="J84" s="239"/>
    </row>
    <row r="85" spans="1:10" ht="18.75" hidden="1" customHeight="1">
      <c r="A85" s="236" t="s">
        <v>31</v>
      </c>
      <c r="B85" s="236"/>
      <c r="C85" s="236"/>
      <c r="D85" s="236"/>
      <c r="E85" s="236"/>
      <c r="F85" s="236"/>
      <c r="G85" s="236"/>
      <c r="H85" s="236"/>
      <c r="I85" s="237">
        <v>0</v>
      </c>
      <c r="J85" s="237"/>
    </row>
    <row r="86" spans="1:10" ht="23.25" hidden="1" customHeight="1">
      <c r="A86" s="234" t="s">
        <v>32</v>
      </c>
      <c r="B86" s="234"/>
      <c r="C86" s="234"/>
      <c r="D86" s="234"/>
      <c r="E86" s="48"/>
      <c r="F86" s="13"/>
      <c r="G86" s="13"/>
      <c r="H86" s="10"/>
      <c r="I86" s="237">
        <v>0</v>
      </c>
      <c r="J86" s="237"/>
    </row>
    <row r="87" spans="1:10" ht="18.75" hidden="1" customHeight="1">
      <c r="A87" s="11"/>
      <c r="B87" s="12"/>
      <c r="C87" s="12"/>
      <c r="D87" s="12"/>
      <c r="E87" s="12"/>
      <c r="F87" s="12" t="s">
        <v>33</v>
      </c>
      <c r="G87" s="12"/>
      <c r="H87" s="19">
        <v>0</v>
      </c>
      <c r="I87" s="238">
        <f>(I85*H87)+(I86*H87)</f>
        <v>0</v>
      </c>
      <c r="J87" s="238"/>
    </row>
    <row r="88" spans="1:10" ht="18.75" hidden="1" customHeight="1">
      <c r="A88" s="239" t="s">
        <v>49</v>
      </c>
      <c r="B88" s="239"/>
      <c r="C88" s="239"/>
      <c r="D88" s="239"/>
      <c r="E88" s="239"/>
      <c r="F88" s="239"/>
      <c r="G88" s="239"/>
      <c r="H88" s="239"/>
      <c r="I88" s="239"/>
      <c r="J88" s="239"/>
    </row>
    <row r="89" spans="1:10" ht="18.75" hidden="1" customHeight="1">
      <c r="A89" s="236" t="s">
        <v>31</v>
      </c>
      <c r="B89" s="236"/>
      <c r="C89" s="236"/>
      <c r="D89" s="236"/>
      <c r="E89" s="236"/>
      <c r="F89" s="236"/>
      <c r="G89" s="236"/>
      <c r="H89" s="236"/>
      <c r="I89" s="237">
        <v>0</v>
      </c>
      <c r="J89" s="237"/>
    </row>
    <row r="90" spans="1:10" ht="23.25" hidden="1" customHeight="1">
      <c r="A90" s="234" t="s">
        <v>32</v>
      </c>
      <c r="B90" s="234"/>
      <c r="C90" s="234"/>
      <c r="D90" s="234"/>
      <c r="E90" s="48"/>
      <c r="F90" s="13"/>
      <c r="G90" s="13"/>
      <c r="H90" s="10"/>
      <c r="I90" s="237">
        <v>0</v>
      </c>
      <c r="J90" s="237"/>
    </row>
    <row r="91" spans="1:10" ht="18.75" hidden="1" customHeight="1">
      <c r="A91" s="11"/>
      <c r="B91" s="12"/>
      <c r="C91" s="12"/>
      <c r="D91" s="12"/>
      <c r="E91" s="12"/>
      <c r="F91" s="12" t="s">
        <v>33</v>
      </c>
      <c r="G91" s="12"/>
      <c r="H91" s="19">
        <v>0</v>
      </c>
      <c r="I91" s="238">
        <f>(I89*H91)+(I90*H91)</f>
        <v>0</v>
      </c>
      <c r="J91" s="238"/>
    </row>
    <row r="92" spans="1:10" ht="16.5" thickBot="1">
      <c r="A92" s="3"/>
      <c r="B92" s="3"/>
      <c r="C92" s="3"/>
      <c r="D92" s="3"/>
      <c r="E92" s="3"/>
      <c r="J92" s="7"/>
    </row>
    <row r="93" spans="1:10" ht="21.75" customHeight="1" thickBot="1">
      <c r="A93" s="235" t="s">
        <v>50</v>
      </c>
      <c r="B93" s="235"/>
      <c r="C93" s="235"/>
      <c r="D93" s="235"/>
      <c r="E93" s="49"/>
      <c r="H93" s="6"/>
      <c r="I93" s="50"/>
      <c r="J93" s="36">
        <v>0.10299999999999999</v>
      </c>
    </row>
    <row r="94" spans="1:10">
      <c r="A94" s="3"/>
      <c r="B94" s="3"/>
      <c r="C94" s="3"/>
      <c r="D94" s="3"/>
      <c r="E94" s="3"/>
      <c r="J94" s="7"/>
    </row>
    <row r="95" spans="1:10" ht="18.75">
      <c r="A95" s="259" t="s">
        <v>51</v>
      </c>
      <c r="B95" s="259"/>
      <c r="C95" s="259"/>
      <c r="D95" s="259"/>
      <c r="E95" s="259"/>
      <c r="F95" s="259"/>
      <c r="G95" s="259"/>
      <c r="H95" s="259"/>
      <c r="I95" s="258">
        <f>(A_Materials*A_qty)+(B_Materials*B_qty)+(C_Materials*C_qty)+(D_Materials*D_QTY)</f>
        <v>0</v>
      </c>
      <c r="J95" s="258"/>
    </row>
    <row r="96" spans="1:10" ht="18.75">
      <c r="A96" s="260" t="s">
        <v>52</v>
      </c>
      <c r="B96" s="260"/>
      <c r="C96" s="260"/>
      <c r="D96" s="260"/>
      <c r="E96" s="260"/>
      <c r="F96" s="260"/>
      <c r="G96" s="260"/>
      <c r="H96" s="260"/>
      <c r="I96" s="255">
        <f>(A_PBLOP*A_qty)+(B_PBLOP*B_qty)+(C_PBLOP*C_qty)+(D_PBLOP*D_QTY)</f>
        <v>0</v>
      </c>
      <c r="J96" s="255"/>
    </row>
    <row r="97" spans="1:11" ht="18.75">
      <c r="A97" s="260" t="s">
        <v>53</v>
      </c>
      <c r="B97" s="260"/>
      <c r="C97" s="260"/>
      <c r="D97" s="260"/>
      <c r="E97" s="260"/>
      <c r="F97" s="260"/>
      <c r="G97" s="260"/>
      <c r="H97" s="260"/>
      <c r="I97" s="257">
        <v>0</v>
      </c>
      <c r="J97" s="257"/>
      <c r="K97" s="39"/>
    </row>
    <row r="98" spans="1:11" ht="18.75">
      <c r="A98" s="261" t="s">
        <v>54</v>
      </c>
      <c r="B98" s="261"/>
      <c r="C98" s="261"/>
      <c r="D98" s="261"/>
      <c r="E98" s="261"/>
      <c r="F98" s="261"/>
      <c r="G98" s="261"/>
      <c r="H98" s="261"/>
      <c r="I98" s="255">
        <f>(I96+I97)*AREATAX</f>
        <v>0</v>
      </c>
      <c r="J98" s="255"/>
    </row>
    <row r="99" spans="1:11" ht="18.75">
      <c r="A99" s="9"/>
      <c r="B99" s="9"/>
      <c r="J99" s="7"/>
    </row>
    <row r="100" spans="1:11" ht="24" customHeight="1">
      <c r="A100" s="9"/>
      <c r="B100" s="9"/>
      <c r="J100" s="7"/>
    </row>
    <row r="101" spans="1:11" ht="21">
      <c r="A101" s="240" t="s">
        <v>55</v>
      </c>
      <c r="B101" s="240"/>
      <c r="C101" s="240"/>
      <c r="D101" s="240"/>
      <c r="E101" s="240"/>
      <c r="F101" s="240"/>
      <c r="G101" s="240"/>
      <c r="H101" s="240"/>
      <c r="I101" s="256">
        <f>I95+I96+I97+I98</f>
        <v>0</v>
      </c>
      <c r="J101" s="256"/>
    </row>
    <row r="102" spans="1:11" ht="21">
      <c r="A102" s="14"/>
      <c r="B102" s="14"/>
      <c r="C102" s="14"/>
      <c r="D102" s="14"/>
      <c r="E102" s="14"/>
      <c r="F102" s="14"/>
      <c r="G102" s="14"/>
      <c r="H102" s="14"/>
      <c r="I102" s="15"/>
      <c r="J102" s="15"/>
    </row>
    <row r="105" spans="1:11">
      <c r="B105" s="39"/>
      <c r="C105" s="39"/>
    </row>
    <row r="106" spans="1:11">
      <c r="B106" s="39"/>
      <c r="C106" s="39"/>
    </row>
    <row r="107" spans="1:11">
      <c r="B107" s="39"/>
      <c r="C107" s="39"/>
    </row>
    <row r="108" spans="1:11">
      <c r="B108" s="39"/>
      <c r="C108" s="39"/>
    </row>
    <row r="109" spans="1:11">
      <c r="C109" s="39"/>
    </row>
  </sheetData>
  <sheetProtection algorithmName="SHA-512" hashValue="RDXP/Gh/gZcEwHC174JWCjy6tWeJh3S41dQFQqEc2EVy6ge1+O/jbR6nI5MVf6g9bfFGLCxgtVC+UxshSoxXrw==" saltValue="qK5tI8k6Y8Sa1YcLkrxMrg==" spinCount="100000" sheet="1" objects="1" scenarios="1"/>
  <mergeCells count="128">
    <mergeCell ref="A77:H77"/>
    <mergeCell ref="A38:G38"/>
    <mergeCell ref="A89:H89"/>
    <mergeCell ref="I56:J56"/>
    <mergeCell ref="I60:J60"/>
    <mergeCell ref="I64:J64"/>
    <mergeCell ref="I68:J68"/>
    <mergeCell ref="I72:J72"/>
    <mergeCell ref="I76:J76"/>
    <mergeCell ref="I80:J80"/>
    <mergeCell ref="I84:J84"/>
    <mergeCell ref="I88:J88"/>
    <mergeCell ref="A78:D78"/>
    <mergeCell ref="A82:D82"/>
    <mergeCell ref="A76:H76"/>
    <mergeCell ref="A84:H84"/>
    <mergeCell ref="A80:H80"/>
    <mergeCell ref="A86:D86"/>
    <mergeCell ref="I59:J59"/>
    <mergeCell ref="I58:J58"/>
    <mergeCell ref="I74:J74"/>
    <mergeCell ref="I75:J75"/>
    <mergeCell ref="A60:H60"/>
    <mergeCell ref="A74:D74"/>
    <mergeCell ref="A64:H64"/>
    <mergeCell ref="I96:J96"/>
    <mergeCell ref="I55:J55"/>
    <mergeCell ref="A53:H53"/>
    <mergeCell ref="A57:H57"/>
    <mergeCell ref="A61:H61"/>
    <mergeCell ref="A65:H65"/>
    <mergeCell ref="A69:H69"/>
    <mergeCell ref="A73:H73"/>
    <mergeCell ref="A25:H25"/>
    <mergeCell ref="A29:H29"/>
    <mergeCell ref="A37:H37"/>
    <mergeCell ref="A41:H41"/>
    <mergeCell ref="A45:H45"/>
    <mergeCell ref="A49:H49"/>
    <mergeCell ref="A50:H50"/>
    <mergeCell ref="I35:J35"/>
    <mergeCell ref="I57:J57"/>
    <mergeCell ref="I51:J51"/>
    <mergeCell ref="I50:J50"/>
    <mergeCell ref="I49:J49"/>
    <mergeCell ref="A44:G44"/>
    <mergeCell ref="A36:H36"/>
    <mergeCell ref="A40:H40"/>
    <mergeCell ref="A42:G42"/>
    <mergeCell ref="I73:J73"/>
    <mergeCell ref="I63:J63"/>
    <mergeCell ref="I62:J62"/>
    <mergeCell ref="I47:J47"/>
    <mergeCell ref="I45:J45"/>
    <mergeCell ref="I61:J61"/>
    <mergeCell ref="I46:J46"/>
    <mergeCell ref="I69:J69"/>
    <mergeCell ref="I54:J54"/>
    <mergeCell ref="I53:J53"/>
    <mergeCell ref="A1:J1"/>
    <mergeCell ref="A3:J3"/>
    <mergeCell ref="A4:J4"/>
    <mergeCell ref="A24:H24"/>
    <mergeCell ref="A28:H28"/>
    <mergeCell ref="I26:J26"/>
    <mergeCell ref="I30:J30"/>
    <mergeCell ref="A26:G26"/>
    <mergeCell ref="I34:J34"/>
    <mergeCell ref="A34:G34"/>
    <mergeCell ref="B5:I14"/>
    <mergeCell ref="A30:G30"/>
    <mergeCell ref="A22:D22"/>
    <mergeCell ref="A32:H32"/>
    <mergeCell ref="I25:J25"/>
    <mergeCell ref="I27:J27"/>
    <mergeCell ref="I29:J29"/>
    <mergeCell ref="I31:J31"/>
    <mergeCell ref="I33:J33"/>
    <mergeCell ref="C16:D16"/>
    <mergeCell ref="E16:H16"/>
    <mergeCell ref="A101:H101"/>
    <mergeCell ref="A90:D90"/>
    <mergeCell ref="I90:J90"/>
    <mergeCell ref="I86:J86"/>
    <mergeCell ref="I85:J85"/>
    <mergeCell ref="I81:J81"/>
    <mergeCell ref="I77:J77"/>
    <mergeCell ref="A66:D66"/>
    <mergeCell ref="A72:H72"/>
    <mergeCell ref="A68:H68"/>
    <mergeCell ref="A70:D70"/>
    <mergeCell ref="I98:J98"/>
    <mergeCell ref="I82:J82"/>
    <mergeCell ref="I83:J83"/>
    <mergeCell ref="I101:J101"/>
    <mergeCell ref="I97:J97"/>
    <mergeCell ref="I95:J95"/>
    <mergeCell ref="I91:J91"/>
    <mergeCell ref="I89:J89"/>
    <mergeCell ref="I87:J87"/>
    <mergeCell ref="A95:H95"/>
    <mergeCell ref="A96:H96"/>
    <mergeCell ref="A97:H97"/>
    <mergeCell ref="A98:H98"/>
    <mergeCell ref="A62:D62"/>
    <mergeCell ref="A93:D93"/>
    <mergeCell ref="A81:H81"/>
    <mergeCell ref="A85:H85"/>
    <mergeCell ref="I37:J37"/>
    <mergeCell ref="I39:J39"/>
    <mergeCell ref="I42:J42"/>
    <mergeCell ref="I41:J41"/>
    <mergeCell ref="A88:H88"/>
    <mergeCell ref="A48:H48"/>
    <mergeCell ref="A58:D58"/>
    <mergeCell ref="A54:D54"/>
    <mergeCell ref="A56:H56"/>
    <mergeCell ref="A52:H52"/>
    <mergeCell ref="A46:G46"/>
    <mergeCell ref="I43:J43"/>
    <mergeCell ref="I79:J79"/>
    <mergeCell ref="I78:J78"/>
    <mergeCell ref="I38:J38"/>
    <mergeCell ref="I70:J70"/>
    <mergeCell ref="I71:J71"/>
    <mergeCell ref="I67:J67"/>
    <mergeCell ref="I66:J66"/>
    <mergeCell ref="I65:J65"/>
  </mergeCells>
  <phoneticPr fontId="28" type="noConversion"/>
  <dataValidations xWindow="957" yWindow="560" count="3">
    <dataValidation allowBlank="1" showInputMessage="1" showErrorMessage="1" prompt="Permits, Bonds, Labor, Overhead &amp; Profit. These items are all taxed." sqref="A26:G26" xr:uid="{0E68F8FF-DC39-4B89-9473-94F58EDD4B70}"/>
    <dataValidation allowBlank="1" showInputMessage="1" showErrorMessage="1" promptTitle="Tax on all non-tangible items" prompt="Per WA DOR Special Notice August 4, 2009. This includes items such as permits that may not be taxed upon purchase by the contractor from the permitting authority, these will be taxed upon weatheriztion invoicing to KCHA." sqref="I96:J97" xr:uid="{AE770B0B-ABCF-46CB-964E-140948F4FFE0}"/>
    <dataValidation allowBlank="1" showInputMessage="1" showErrorMessage="1" prompt="Materials and Equipment costs per unit" sqref="I25:J25" xr:uid="{872EDC06-C2DF-4119-A903-33BAB8667953}"/>
  </dataValidations>
  <pageMargins left="0.7" right="0.7" top="0.75" bottom="0.75" header="0.3" footer="0.3"/>
  <pageSetup scale="60" fitToHeight="0" orientation="portrait" horizontalDpi="204" verticalDpi="192" r:id="rId1"/>
  <headerFooter>
    <oddHeader>&amp;C&amp;"-,Bold"&amp;16BASE BID</oddHeader>
    <oddFooter>&amp;L&amp;12EXHIBIT C, Form of Proposal&amp;CBase Bid&amp;RPage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F4574-1850-4211-BF1E-2CE1F4560A68}">
  <dimension ref="A1:Q45"/>
  <sheetViews>
    <sheetView zoomScale="80" zoomScaleNormal="80" workbookViewId="0">
      <selection activeCell="V24" sqref="V24"/>
    </sheetView>
  </sheetViews>
  <sheetFormatPr defaultRowHeight="15"/>
  <cols>
    <col min="2" max="2" width="10.875" customWidth="1"/>
    <col min="4" max="4" width="6.125" customWidth="1"/>
    <col min="5" max="5" width="12.75" customWidth="1"/>
    <col min="8" max="8" width="12" customWidth="1"/>
    <col min="10" max="10" width="15" customWidth="1"/>
    <col min="12" max="14" width="0" hidden="1" customWidth="1"/>
    <col min="15" max="15" width="10.375" hidden="1" customWidth="1"/>
    <col min="16" max="16" width="16.125" customWidth="1"/>
    <col min="17" max="17" width="10.125" customWidth="1"/>
  </cols>
  <sheetData>
    <row r="1" spans="1:17">
      <c r="A1" s="269" t="s">
        <v>56</v>
      </c>
      <c r="B1" s="269"/>
      <c r="C1" s="269"/>
      <c r="D1" s="269"/>
      <c r="E1" s="269"/>
      <c r="F1" s="269"/>
      <c r="G1" s="269"/>
      <c r="H1" s="269"/>
      <c r="I1" s="269"/>
      <c r="J1" s="269"/>
      <c r="K1" s="269"/>
      <c r="L1" s="269"/>
      <c r="M1" s="269"/>
      <c r="N1" s="269"/>
      <c r="O1" s="269"/>
      <c r="P1" s="269"/>
    </row>
    <row r="2" spans="1:17">
      <c r="A2" s="269"/>
      <c r="B2" s="269"/>
      <c r="C2" s="269"/>
      <c r="D2" s="269"/>
      <c r="E2" s="269"/>
      <c r="F2" s="269"/>
      <c r="G2" s="269"/>
      <c r="H2" s="269"/>
      <c r="I2" s="269"/>
      <c r="J2" s="269"/>
      <c r="K2" s="269"/>
      <c r="L2" s="269"/>
      <c r="M2" s="269"/>
      <c r="N2" s="269"/>
      <c r="O2" s="269"/>
      <c r="P2" s="269"/>
    </row>
    <row r="3" spans="1:17">
      <c r="A3" s="271" t="s">
        <v>57</v>
      </c>
      <c r="B3" s="271"/>
      <c r="C3">
        <v>1</v>
      </c>
    </row>
    <row r="4" spans="1:17" ht="43.5" customHeight="1">
      <c r="J4" s="53" t="s">
        <v>58</v>
      </c>
      <c r="L4" t="str">
        <f>'Base Bid'!B19</f>
        <v>Total</v>
      </c>
      <c r="M4" t="e">
        <f>'Base Bid'!#REF!</f>
        <v>#REF!</v>
      </c>
      <c r="N4" t="e">
        <f>'Base Bid'!#REF!</f>
        <v>#REF!</v>
      </c>
      <c r="O4" t="e">
        <f>'Base Bid'!#REF!</f>
        <v>#REF!</v>
      </c>
      <c r="P4" s="74" t="s">
        <v>59</v>
      </c>
      <c r="Q4" t="s">
        <v>60</v>
      </c>
    </row>
    <row r="5" spans="1:17">
      <c r="A5" s="67"/>
      <c r="B5" s="67"/>
      <c r="C5" s="67"/>
      <c r="D5" s="67"/>
      <c r="E5" s="67"/>
      <c r="F5" s="67"/>
      <c r="G5" s="67"/>
      <c r="H5" s="67"/>
      <c r="I5" s="67"/>
      <c r="J5" s="66"/>
      <c r="K5" s="62">
        <f>'Base Bid'!C18</f>
        <v>43</v>
      </c>
      <c r="L5" s="62">
        <v>0</v>
      </c>
      <c r="M5" s="62">
        <v>0</v>
      </c>
      <c r="N5" s="62">
        <v>0</v>
      </c>
      <c r="O5" s="62">
        <v>0</v>
      </c>
    </row>
    <row r="6" spans="1:17" ht="18.75">
      <c r="A6" s="268" t="str">
        <f>'Base Bid'!A24</f>
        <v>(A)  In-Unit PTHP(AIO Vertical Tower Heat Pump)</v>
      </c>
      <c r="B6" s="268"/>
      <c r="C6" s="268"/>
      <c r="D6" s="268"/>
      <c r="E6" s="268"/>
      <c r="F6" s="268"/>
      <c r="G6" s="268"/>
      <c r="H6" s="268"/>
      <c r="I6" s="58">
        <f>A_Materials</f>
        <v>0</v>
      </c>
      <c r="J6" s="16"/>
      <c r="K6" s="59">
        <f>K5*I6</f>
        <v>0</v>
      </c>
      <c r="L6" s="59">
        <f>L5*I6</f>
        <v>0</v>
      </c>
      <c r="M6" s="59">
        <f>M5*I6</f>
        <v>0</v>
      </c>
      <c r="N6" s="59">
        <f>N5*I6</f>
        <v>0</v>
      </c>
      <c r="O6" s="59">
        <f>O5*I6</f>
        <v>0</v>
      </c>
      <c r="P6" s="270">
        <f>I6+I7+J7</f>
        <v>0</v>
      </c>
    </row>
    <row r="7" spans="1:17" ht="18.75">
      <c r="A7" s="272" t="s">
        <v>32</v>
      </c>
      <c r="B7" s="272"/>
      <c r="C7" s="272"/>
      <c r="D7" s="272"/>
      <c r="E7" s="272"/>
      <c r="F7" s="272"/>
      <c r="G7" s="272"/>
      <c r="H7" s="51"/>
      <c r="I7" s="54">
        <f>A_PBLOP</f>
        <v>0</v>
      </c>
      <c r="J7" s="72">
        <f>I7*AREATAX</f>
        <v>0</v>
      </c>
      <c r="K7" s="60">
        <f>K5*(I7+J7)</f>
        <v>0</v>
      </c>
      <c r="L7" s="60">
        <f>L5*(I7+J7)</f>
        <v>0</v>
      </c>
      <c r="M7" s="60">
        <f>M5*(I7+J7)</f>
        <v>0</v>
      </c>
      <c r="N7" s="60">
        <f>N5*(I7+J7)</f>
        <v>0</v>
      </c>
      <c r="O7" s="60">
        <f>O5*(I7+J7)</f>
        <v>0</v>
      </c>
      <c r="P7" s="270"/>
    </row>
    <row r="8" spans="1:17" ht="18.75">
      <c r="A8" s="68"/>
      <c r="B8" s="69"/>
      <c r="C8" s="69"/>
      <c r="D8" s="69"/>
      <c r="E8" s="69"/>
      <c r="F8" s="69"/>
      <c r="G8" s="69"/>
      <c r="H8" s="70"/>
      <c r="I8" s="71" t="s">
        <v>61</v>
      </c>
      <c r="J8" s="71"/>
      <c r="K8" s="61">
        <f>SUM(K6:K7)</f>
        <v>0</v>
      </c>
      <c r="L8" s="61">
        <f>SUM(L6:L7)</f>
        <v>0</v>
      </c>
      <c r="M8" s="61">
        <f t="shared" ref="M8:O8" si="0">SUM(M6:M7)</f>
        <v>0</v>
      </c>
      <c r="N8" s="61">
        <f t="shared" si="0"/>
        <v>0</v>
      </c>
      <c r="O8" s="61">
        <f t="shared" si="0"/>
        <v>0</v>
      </c>
      <c r="P8" s="270"/>
    </row>
    <row r="9" spans="1:17" ht="18.75">
      <c r="A9" s="63"/>
      <c r="B9" s="64"/>
      <c r="C9" s="64"/>
      <c r="D9" s="64"/>
      <c r="E9" s="64"/>
      <c r="F9" s="64"/>
      <c r="G9" s="64"/>
      <c r="H9" s="65"/>
      <c r="I9" s="66"/>
      <c r="J9" s="66"/>
      <c r="K9" s="62">
        <f>'Base Bid'!D18</f>
        <v>43</v>
      </c>
      <c r="L9" s="62">
        <v>0</v>
      </c>
      <c r="M9" s="62">
        <v>0</v>
      </c>
      <c r="N9" s="62">
        <v>0</v>
      </c>
      <c r="O9" s="62">
        <v>0</v>
      </c>
    </row>
    <row r="10" spans="1:17" ht="18.75">
      <c r="A10" s="265" t="str">
        <f>'Base Bid'!A28</f>
        <v>(B)  In-Unit PTHP Thermostat</v>
      </c>
      <c r="B10" s="265"/>
      <c r="C10" s="265"/>
      <c r="D10" s="265"/>
      <c r="E10" s="265"/>
      <c r="F10" s="265"/>
      <c r="G10" s="265"/>
      <c r="H10" s="265"/>
      <c r="I10" s="58">
        <f>B_Materials</f>
        <v>0</v>
      </c>
      <c r="J10" s="58"/>
      <c r="K10" s="59">
        <f>I10*K9</f>
        <v>0</v>
      </c>
      <c r="L10" s="59">
        <f>I10*L9</f>
        <v>0</v>
      </c>
      <c r="M10" s="59">
        <f>I10*M9</f>
        <v>0</v>
      </c>
      <c r="N10" s="59">
        <f>I10*N9</f>
        <v>0</v>
      </c>
      <c r="O10" s="59">
        <f>I10*O9</f>
        <v>0</v>
      </c>
      <c r="P10" s="270">
        <f>I10+I11+J11</f>
        <v>0</v>
      </c>
    </row>
    <row r="11" spans="1:17" ht="18.75">
      <c r="A11" s="264" t="s">
        <v>32</v>
      </c>
      <c r="B11" s="264"/>
      <c r="C11" s="264"/>
      <c r="D11" s="264"/>
      <c r="E11" s="264"/>
      <c r="F11" s="264"/>
      <c r="G11" s="264"/>
      <c r="H11" s="51"/>
      <c r="I11" s="54">
        <f>B_PBLOP</f>
        <v>0</v>
      </c>
      <c r="J11" s="72">
        <f>I11*AREATAX</f>
        <v>0</v>
      </c>
      <c r="K11" s="60">
        <f>K9*($I11+$J11)</f>
        <v>0</v>
      </c>
      <c r="L11" s="60">
        <f>L9*($I11+$J11)</f>
        <v>0</v>
      </c>
      <c r="M11" s="60">
        <f>M9*($I11+$J11)</f>
        <v>0</v>
      </c>
      <c r="N11" s="60">
        <f>N9*($I11+$J11)</f>
        <v>0</v>
      </c>
      <c r="O11" s="60">
        <f>O9*($I11+$J11)</f>
        <v>0</v>
      </c>
      <c r="P11" s="270"/>
    </row>
    <row r="12" spans="1:17" ht="18.75">
      <c r="A12" s="68"/>
      <c r="B12" s="69"/>
      <c r="C12" s="69"/>
      <c r="D12" s="69"/>
      <c r="E12" s="69"/>
      <c r="F12" s="69"/>
      <c r="G12" s="69"/>
      <c r="H12" s="70"/>
      <c r="I12" s="71" t="s">
        <v>61</v>
      </c>
      <c r="J12" s="71"/>
      <c r="K12" s="61">
        <f>K10+K11</f>
        <v>0</v>
      </c>
      <c r="L12" s="61">
        <f t="shared" ref="L12:O12" si="1">L10+L11</f>
        <v>0</v>
      </c>
      <c r="M12" s="61">
        <f t="shared" si="1"/>
        <v>0</v>
      </c>
      <c r="N12" s="61">
        <f t="shared" si="1"/>
        <v>0</v>
      </c>
      <c r="O12" s="61">
        <f t="shared" si="1"/>
        <v>0</v>
      </c>
      <c r="P12" s="270"/>
    </row>
    <row r="13" spans="1:17" ht="18.75">
      <c r="A13" s="63"/>
      <c r="B13" s="64"/>
      <c r="C13" s="64"/>
      <c r="D13" s="64"/>
      <c r="E13" s="64"/>
      <c r="F13" s="64"/>
      <c r="G13" s="64"/>
      <c r="H13" s="65"/>
      <c r="I13" s="66"/>
      <c r="J13" s="66"/>
      <c r="K13" s="62">
        <f>'Base Bid'!E18</f>
        <v>1</v>
      </c>
      <c r="L13" s="62">
        <v>0</v>
      </c>
      <c r="M13" s="62">
        <v>0</v>
      </c>
      <c r="N13" s="62">
        <v>0</v>
      </c>
      <c r="O13" s="62">
        <v>0</v>
      </c>
    </row>
    <row r="14" spans="1:17" ht="18.75">
      <c r="A14" s="265" t="str">
        <f>'Base Bid'!A32</f>
        <v>(C) Common Area Supply Damper</v>
      </c>
      <c r="B14" s="265"/>
      <c r="C14" s="265"/>
      <c r="D14" s="265"/>
      <c r="E14" s="265"/>
      <c r="F14" s="265"/>
      <c r="G14" s="265"/>
      <c r="H14" s="265"/>
      <c r="I14" s="58">
        <f>C_Materials</f>
        <v>0</v>
      </c>
      <c r="J14" s="58"/>
      <c r="K14" s="59">
        <f>$I$14*K13</f>
        <v>0</v>
      </c>
      <c r="L14" s="59">
        <f t="shared" ref="L14:O14" si="2">$I$14*L13</f>
        <v>0</v>
      </c>
      <c r="M14" s="59">
        <f t="shared" si="2"/>
        <v>0</v>
      </c>
      <c r="N14" s="59">
        <f t="shared" si="2"/>
        <v>0</v>
      </c>
      <c r="O14" s="59">
        <f t="shared" si="2"/>
        <v>0</v>
      </c>
      <c r="P14" s="270">
        <f>I14+I15+J15</f>
        <v>0</v>
      </c>
    </row>
    <row r="15" spans="1:17" ht="18.75">
      <c r="A15" s="264" t="s">
        <v>32</v>
      </c>
      <c r="B15" s="264"/>
      <c r="C15" s="264"/>
      <c r="D15" s="264"/>
      <c r="E15" s="264"/>
      <c r="F15" s="264"/>
      <c r="G15" s="264"/>
      <c r="H15" s="51"/>
      <c r="I15" s="54">
        <f>C_PBLOP</f>
        <v>0</v>
      </c>
      <c r="J15" s="72">
        <f>I15*AREATAX</f>
        <v>0</v>
      </c>
      <c r="K15" s="60">
        <f>K13*($I$15+$J$15)</f>
        <v>0</v>
      </c>
      <c r="L15" s="60">
        <f>L13*($I$15+$J$15)</f>
        <v>0</v>
      </c>
      <c r="M15" s="60">
        <f>M13*($I$15+$J$15)</f>
        <v>0</v>
      </c>
      <c r="N15" s="60">
        <f>N13*($I$15+$J$15)</f>
        <v>0</v>
      </c>
      <c r="O15" s="60">
        <f>O13*($I$15+$J$15)</f>
        <v>0</v>
      </c>
      <c r="P15" s="270"/>
    </row>
    <row r="16" spans="1:17" ht="18.75">
      <c r="A16" s="68"/>
      <c r="B16" s="69"/>
      <c r="C16" s="69"/>
      <c r="D16" s="69"/>
      <c r="E16" s="69"/>
      <c r="F16" s="69"/>
      <c r="G16" s="69"/>
      <c r="H16" s="70"/>
      <c r="I16" s="71" t="s">
        <v>61</v>
      </c>
      <c r="J16" s="71"/>
      <c r="K16" s="61">
        <f>SUM(K14:K15)</f>
        <v>0</v>
      </c>
      <c r="L16" s="61">
        <f t="shared" ref="L16:O16" si="3">SUM(L14:L15)</f>
        <v>0</v>
      </c>
      <c r="M16" s="61">
        <f t="shared" si="3"/>
        <v>0</v>
      </c>
      <c r="N16" s="61">
        <f t="shared" si="3"/>
        <v>0</v>
      </c>
      <c r="O16" s="61">
        <f t="shared" si="3"/>
        <v>0</v>
      </c>
      <c r="P16" s="270"/>
    </row>
    <row r="17" spans="1:16" ht="18.75">
      <c r="A17" s="63"/>
      <c r="B17" s="64"/>
      <c r="C17" s="64"/>
      <c r="D17" s="64"/>
      <c r="E17" s="64"/>
      <c r="F17" s="64"/>
      <c r="G17" s="64"/>
      <c r="H17" s="65"/>
      <c r="I17" s="66"/>
      <c r="J17" s="66"/>
      <c r="K17" s="62">
        <f>'Base Bid'!F18</f>
        <v>1</v>
      </c>
      <c r="L17" s="62">
        <v>0</v>
      </c>
      <c r="M17" s="62">
        <v>0</v>
      </c>
      <c r="N17" s="62">
        <v>0</v>
      </c>
      <c r="O17" s="62">
        <v>0</v>
      </c>
    </row>
    <row r="18" spans="1:16" ht="18.75">
      <c r="A18" s="265" t="str">
        <f>'Base Bid'!A36</f>
        <v>(D) Common Area Exhaust Damper</v>
      </c>
      <c r="B18" s="265"/>
      <c r="C18" s="265"/>
      <c r="D18" s="265"/>
      <c r="E18" s="265"/>
      <c r="F18" s="265"/>
      <c r="G18" s="265"/>
      <c r="H18" s="265"/>
      <c r="I18" s="58">
        <f>D_Materials</f>
        <v>0</v>
      </c>
      <c r="J18" s="58"/>
      <c r="K18" s="59">
        <f>$I$18*K17</f>
        <v>0</v>
      </c>
      <c r="L18" s="59">
        <f t="shared" ref="L18:O18" si="4">$I$18*L17</f>
        <v>0</v>
      </c>
      <c r="M18" s="59">
        <f t="shared" si="4"/>
        <v>0</v>
      </c>
      <c r="N18" s="59">
        <f t="shared" si="4"/>
        <v>0</v>
      </c>
      <c r="O18" s="59">
        <f t="shared" si="4"/>
        <v>0</v>
      </c>
      <c r="P18" s="270">
        <f>I18+I19+J19</f>
        <v>0</v>
      </c>
    </row>
    <row r="19" spans="1:16" ht="18.75">
      <c r="A19" s="264" t="s">
        <v>32</v>
      </c>
      <c r="B19" s="264"/>
      <c r="C19" s="264"/>
      <c r="D19" s="264"/>
      <c r="E19" s="264"/>
      <c r="F19" s="264"/>
      <c r="G19" s="264"/>
      <c r="H19" s="51"/>
      <c r="I19" s="54">
        <f>D_PBLOP</f>
        <v>0</v>
      </c>
      <c r="J19" s="72">
        <f>I19*AREATAX</f>
        <v>0</v>
      </c>
      <c r="K19" s="60">
        <f>($I$19+$J$19)*K17</f>
        <v>0</v>
      </c>
      <c r="L19" s="60">
        <f>($I$19+$J$19)*L17</f>
        <v>0</v>
      </c>
      <c r="M19" s="60">
        <f>($I$19+$J$19)*M17</f>
        <v>0</v>
      </c>
      <c r="N19" s="60">
        <f>($I$19+$J$19)*N17</f>
        <v>0</v>
      </c>
      <c r="O19" s="60">
        <f>($I$19+$J$19)*O17</f>
        <v>0</v>
      </c>
      <c r="P19" s="270"/>
    </row>
    <row r="20" spans="1:16" ht="19.5" thickBot="1">
      <c r="A20" s="81"/>
      <c r="B20" s="76"/>
      <c r="C20" s="76"/>
      <c r="D20" s="76"/>
      <c r="E20" s="76"/>
      <c r="F20" s="76"/>
      <c r="G20" s="76"/>
      <c r="H20" s="77"/>
      <c r="I20" s="78" t="s">
        <v>61</v>
      </c>
      <c r="J20" s="79"/>
      <c r="K20" s="80">
        <f>SUM(K18:K19)</f>
        <v>0</v>
      </c>
      <c r="L20" s="80">
        <f t="shared" ref="L20:O20" si="5">SUM(L18:L19)</f>
        <v>0</v>
      </c>
      <c r="M20" s="80">
        <f t="shared" si="5"/>
        <v>0</v>
      </c>
      <c r="N20" s="80">
        <f t="shared" si="5"/>
        <v>0</v>
      </c>
      <c r="O20" s="80">
        <f t="shared" si="5"/>
        <v>0</v>
      </c>
      <c r="P20" s="270"/>
    </row>
    <row r="21" spans="1:16" ht="15.75" thickTop="1">
      <c r="A21" s="67"/>
      <c r="B21" s="67"/>
      <c r="C21" s="67"/>
      <c r="D21" s="67"/>
      <c r="E21" s="67"/>
      <c r="F21" s="67"/>
      <c r="G21" s="67"/>
      <c r="H21" s="67"/>
      <c r="I21" s="67"/>
      <c r="J21" s="66"/>
      <c r="K21" s="62">
        <f>E_QTY</f>
        <v>5</v>
      </c>
      <c r="L21" s="62">
        <f>'Base Bid'!C39</f>
        <v>0</v>
      </c>
      <c r="M21" s="62">
        <v>0</v>
      </c>
      <c r="N21" s="62">
        <v>0</v>
      </c>
      <c r="O21" s="62">
        <v>0</v>
      </c>
    </row>
    <row r="22" spans="1:16" ht="18.75">
      <c r="A22" s="268" t="str">
        <f>'Base Bid'!A40</f>
        <v>(E) Common Area Fire Damper</v>
      </c>
      <c r="B22" s="268"/>
      <c r="C22" s="268"/>
      <c r="D22" s="268"/>
      <c r="E22" s="268"/>
      <c r="F22" s="268"/>
      <c r="G22" s="268"/>
      <c r="H22" s="268"/>
      <c r="I22" s="58">
        <f>E_Materials</f>
        <v>0</v>
      </c>
      <c r="J22" s="16"/>
      <c r="K22" s="59">
        <f>K21*I22</f>
        <v>0</v>
      </c>
      <c r="L22" s="59">
        <f>L21*I22</f>
        <v>0</v>
      </c>
      <c r="M22" s="59">
        <f>M21*I22</f>
        <v>0</v>
      </c>
      <c r="N22" s="59">
        <f>N21*I22</f>
        <v>0</v>
      </c>
      <c r="O22" s="59">
        <f>O21*I22</f>
        <v>0</v>
      </c>
      <c r="P22" s="270">
        <f>I22+I23+J23</f>
        <v>0</v>
      </c>
    </row>
    <row r="23" spans="1:16" ht="18.75">
      <c r="A23" s="272" t="s">
        <v>32</v>
      </c>
      <c r="B23" s="272"/>
      <c r="C23" s="272"/>
      <c r="D23" s="272"/>
      <c r="E23" s="272"/>
      <c r="F23" s="272"/>
      <c r="G23" s="272"/>
      <c r="H23" s="51"/>
      <c r="I23" s="54">
        <f>E_PBLOP</f>
        <v>0</v>
      </c>
      <c r="J23" s="72">
        <f>I23*AREATAX</f>
        <v>0</v>
      </c>
      <c r="K23" s="60">
        <f>K21*(I23+J23)</f>
        <v>0</v>
      </c>
      <c r="L23" s="60">
        <f>L21*(I23+J23)</f>
        <v>0</v>
      </c>
      <c r="M23" s="60">
        <f>M21*(I23+J23)</f>
        <v>0</v>
      </c>
      <c r="N23" s="60">
        <f>N21*(I23+J23)</f>
        <v>0</v>
      </c>
      <c r="O23" s="60">
        <f>O21*(I23+J23)</f>
        <v>0</v>
      </c>
      <c r="P23" s="270"/>
    </row>
    <row r="24" spans="1:16" ht="18.75">
      <c r="A24" s="68"/>
      <c r="B24" s="69"/>
      <c r="C24" s="69"/>
      <c r="D24" s="69"/>
      <c r="E24" s="69"/>
      <c r="F24" s="69"/>
      <c r="G24" s="69"/>
      <c r="H24" s="70"/>
      <c r="I24" s="71" t="s">
        <v>61</v>
      </c>
      <c r="J24" s="71"/>
      <c r="K24" s="61">
        <f>SUM(K22:K23)</f>
        <v>0</v>
      </c>
      <c r="L24" s="61">
        <f>SUM(L22:L23)</f>
        <v>0</v>
      </c>
      <c r="M24" s="61">
        <f t="shared" ref="M24:O24" si="6">SUM(M22:M23)</f>
        <v>0</v>
      </c>
      <c r="N24" s="61">
        <f t="shared" si="6"/>
        <v>0</v>
      </c>
      <c r="O24" s="61">
        <f t="shared" si="6"/>
        <v>0</v>
      </c>
      <c r="P24" s="270"/>
    </row>
    <row r="25" spans="1:16" ht="18.75">
      <c r="A25" s="63"/>
      <c r="B25" s="64"/>
      <c r="C25" s="64"/>
      <c r="D25" s="64"/>
      <c r="E25" s="64"/>
      <c r="F25" s="64"/>
      <c r="G25" s="64"/>
      <c r="H25" s="65"/>
      <c r="I25" s="66"/>
      <c r="J25" s="66"/>
      <c r="K25" s="62">
        <f>F_QTY</f>
        <v>1</v>
      </c>
      <c r="L25" s="62">
        <v>0</v>
      </c>
      <c r="M25" s="62">
        <v>0</v>
      </c>
      <c r="N25" s="62">
        <v>0</v>
      </c>
      <c r="O25" s="62">
        <v>0</v>
      </c>
    </row>
    <row r="26" spans="1:16" ht="18.75">
      <c r="A26" s="265" t="str">
        <f>'Base Bid'!A44</f>
        <v>(F) Common Area Water Pump</v>
      </c>
      <c r="B26" s="265"/>
      <c r="C26" s="265"/>
      <c r="D26" s="265"/>
      <c r="E26" s="265"/>
      <c r="F26" s="265"/>
      <c r="G26" s="265"/>
      <c r="H26" s="265"/>
      <c r="I26" s="58">
        <f>F_MATERIALS</f>
        <v>0</v>
      </c>
      <c r="J26" s="58"/>
      <c r="K26" s="59">
        <f>I26*K25</f>
        <v>0</v>
      </c>
      <c r="L26" s="59">
        <f>I26*L25</f>
        <v>0</v>
      </c>
      <c r="M26" s="59">
        <f>I26*M25</f>
        <v>0</v>
      </c>
      <c r="N26" s="59">
        <f>I26*N25</f>
        <v>0</v>
      </c>
      <c r="O26" s="59">
        <f>I26*O25</f>
        <v>0</v>
      </c>
      <c r="P26" s="270">
        <f>I26+I27+J27</f>
        <v>0</v>
      </c>
    </row>
    <row r="27" spans="1:16" ht="18.75">
      <c r="A27" s="264" t="s">
        <v>32</v>
      </c>
      <c r="B27" s="264"/>
      <c r="C27" s="264"/>
      <c r="D27" s="264"/>
      <c r="E27" s="264"/>
      <c r="F27" s="264"/>
      <c r="G27" s="264"/>
      <c r="H27" s="51"/>
      <c r="I27" s="54">
        <f>F_PBLOP</f>
        <v>0</v>
      </c>
      <c r="J27" s="72">
        <f>I27*AREATAX</f>
        <v>0</v>
      </c>
      <c r="K27" s="60">
        <f>K25*($I27+$J27)</f>
        <v>0</v>
      </c>
      <c r="L27" s="60">
        <f>L25*($I27+$J27)</f>
        <v>0</v>
      </c>
      <c r="M27" s="60">
        <f>M25*($I27+$J27)</f>
        <v>0</v>
      </c>
      <c r="N27" s="60">
        <f>N25*($I27+$J27)</f>
        <v>0</v>
      </c>
      <c r="O27" s="60">
        <f>O25*($I27+$J27)</f>
        <v>0</v>
      </c>
      <c r="P27" s="270"/>
    </row>
    <row r="28" spans="1:16" ht="18.75">
      <c r="A28" s="68"/>
      <c r="B28" s="69"/>
      <c r="C28" s="69"/>
      <c r="D28" s="69"/>
      <c r="E28" s="69"/>
      <c r="F28" s="69"/>
      <c r="G28" s="69"/>
      <c r="H28" s="70"/>
      <c r="I28" s="71" t="s">
        <v>61</v>
      </c>
      <c r="J28" s="71"/>
      <c r="K28" s="61">
        <f>K26+K27</f>
        <v>0</v>
      </c>
      <c r="L28" s="61">
        <f t="shared" ref="L28:O28" si="7">L26+L27</f>
        <v>0</v>
      </c>
      <c r="M28" s="61">
        <f t="shared" si="7"/>
        <v>0</v>
      </c>
      <c r="N28" s="61">
        <f t="shared" si="7"/>
        <v>0</v>
      </c>
      <c r="O28" s="61">
        <f t="shared" si="7"/>
        <v>0</v>
      </c>
      <c r="P28" s="270"/>
    </row>
    <row r="29" spans="1:16" ht="18.75">
      <c r="A29" s="63"/>
      <c r="B29" s="64"/>
      <c r="C29" s="64"/>
      <c r="D29" s="64"/>
      <c r="E29" s="64"/>
      <c r="F29" s="64"/>
      <c r="G29" s="64"/>
      <c r="H29" s="65"/>
      <c r="I29" s="66"/>
      <c r="J29" s="66"/>
      <c r="K29" s="62">
        <f>G_QTY</f>
        <v>1</v>
      </c>
      <c r="L29" s="62">
        <f>'Base Bid'!E39</f>
        <v>0</v>
      </c>
      <c r="M29" s="62">
        <f>'Base Bid'!E39</f>
        <v>0</v>
      </c>
      <c r="N29" s="62" t="e">
        <f>'Base Bid'!#REF!</f>
        <v>#REF!</v>
      </c>
      <c r="O29" s="62" t="e">
        <f>BLDG1_COMMONAREA_QTY</f>
        <v>#REF!</v>
      </c>
    </row>
    <row r="30" spans="1:16" ht="18.75">
      <c r="A30" s="265" t="str">
        <f>'Base Bid'!A48</f>
        <v>(G) HVAC Balancing system to ASHRAE 62.1 and ASHRAE 62.2</v>
      </c>
      <c r="B30" s="265"/>
      <c r="C30" s="265"/>
      <c r="D30" s="265"/>
      <c r="E30" s="265"/>
      <c r="F30" s="265"/>
      <c r="G30" s="265"/>
      <c r="H30" s="265"/>
      <c r="I30" s="58">
        <v>0</v>
      </c>
      <c r="J30" s="58"/>
      <c r="K30" s="59">
        <f>$I$14*K29</f>
        <v>0</v>
      </c>
      <c r="L30" s="59">
        <f t="shared" ref="L30:O30" si="8">$I$14*L29</f>
        <v>0</v>
      </c>
      <c r="M30" s="59">
        <f t="shared" si="8"/>
        <v>0</v>
      </c>
      <c r="N30" s="59" t="e">
        <f t="shared" si="8"/>
        <v>#REF!</v>
      </c>
      <c r="O30" s="59" t="e">
        <f t="shared" si="8"/>
        <v>#REF!</v>
      </c>
      <c r="P30" s="270">
        <f>I30+I31+J31</f>
        <v>0</v>
      </c>
    </row>
    <row r="31" spans="1:16" ht="18.75">
      <c r="A31" s="264" t="s">
        <v>32</v>
      </c>
      <c r="B31" s="264"/>
      <c r="C31" s="264"/>
      <c r="D31" s="264"/>
      <c r="E31" s="264"/>
      <c r="F31" s="264"/>
      <c r="G31" s="264"/>
      <c r="H31" s="51"/>
      <c r="I31" s="54">
        <v>0</v>
      </c>
      <c r="J31" s="72">
        <f>I31*AREATAX</f>
        <v>0</v>
      </c>
      <c r="K31" s="60">
        <f>K29*($I$15+$J$15)</f>
        <v>0</v>
      </c>
      <c r="L31" s="60">
        <f>L29*($I$15+$J$15)</f>
        <v>0</v>
      </c>
      <c r="M31" s="60">
        <f>M29*($I$15+$J$15)</f>
        <v>0</v>
      </c>
      <c r="N31" s="60" t="e">
        <f>N29*($I$15+$J$15)</f>
        <v>#REF!</v>
      </c>
      <c r="O31" s="60" t="e">
        <f>O29*($I$15+$J$15)</f>
        <v>#REF!</v>
      </c>
      <c r="P31" s="270"/>
    </row>
    <row r="32" spans="1:16" ht="18.75">
      <c r="A32" s="68"/>
      <c r="B32" s="69"/>
      <c r="C32" s="69"/>
      <c r="D32" s="69"/>
      <c r="E32" s="69"/>
      <c r="F32" s="69"/>
      <c r="G32" s="69"/>
      <c r="H32" s="70"/>
      <c r="I32" s="71" t="s">
        <v>61</v>
      </c>
      <c r="J32" s="71"/>
      <c r="K32" s="61">
        <f>SUM(K30:K31)</f>
        <v>0</v>
      </c>
      <c r="L32" s="61">
        <f t="shared" ref="L32:O32" si="9">SUM(L30:L31)</f>
        <v>0</v>
      </c>
      <c r="M32" s="61">
        <f t="shared" si="9"/>
        <v>0</v>
      </c>
      <c r="N32" s="61" t="e">
        <f t="shared" si="9"/>
        <v>#REF!</v>
      </c>
      <c r="O32" s="61" t="e">
        <f t="shared" si="9"/>
        <v>#REF!</v>
      </c>
      <c r="P32" s="270"/>
    </row>
    <row r="33" spans="1:16" ht="18.75" hidden="1">
      <c r="A33" s="63"/>
      <c r="B33" s="64"/>
      <c r="C33" s="64"/>
      <c r="D33" s="64"/>
      <c r="E33" s="64"/>
      <c r="F33" s="64"/>
      <c r="G33" s="64"/>
      <c r="H33" s="65"/>
      <c r="I33" s="66"/>
      <c r="J33" s="66"/>
      <c r="K33" s="62">
        <f>'Base Bid'!F38</f>
        <v>0</v>
      </c>
      <c r="L33" s="62" t="str">
        <f>'Base Bid'!F39</f>
        <v>Total required</v>
      </c>
      <c r="M33" s="62" t="str">
        <f>'Base Bid'!F39</f>
        <v>Total required</v>
      </c>
      <c r="N33" s="62" t="e">
        <f>'Base Bid'!#REF!</f>
        <v>#REF!</v>
      </c>
      <c r="O33" s="62" t="e">
        <f>'Base Bid'!#REF!</f>
        <v>#REF!</v>
      </c>
    </row>
    <row r="34" spans="1:16" ht="18.75" hidden="1">
      <c r="A34" s="265" t="str">
        <f>'Base Bid'!A52</f>
        <v>(H) WORK ITEM</v>
      </c>
      <c r="B34" s="265"/>
      <c r="C34" s="265"/>
      <c r="D34" s="265"/>
      <c r="E34" s="265"/>
      <c r="F34" s="265"/>
      <c r="G34" s="265"/>
      <c r="H34" s="265"/>
      <c r="I34" s="58">
        <v>0</v>
      </c>
      <c r="J34" s="58"/>
      <c r="K34" s="59">
        <f>$I$18*K33</f>
        <v>0</v>
      </c>
      <c r="L34" s="59" t="e">
        <f t="shared" ref="L34:O34" si="10">$I$18*L33</f>
        <v>#VALUE!</v>
      </c>
      <c r="M34" s="59" t="e">
        <f t="shared" si="10"/>
        <v>#VALUE!</v>
      </c>
      <c r="N34" s="59" t="e">
        <f t="shared" si="10"/>
        <v>#REF!</v>
      </c>
      <c r="O34" s="59" t="e">
        <f t="shared" si="10"/>
        <v>#REF!</v>
      </c>
      <c r="P34" s="270">
        <f>I34+I35+J35</f>
        <v>0</v>
      </c>
    </row>
    <row r="35" spans="1:16" ht="18.75" hidden="1">
      <c r="A35" s="264" t="s">
        <v>32</v>
      </c>
      <c r="B35" s="264"/>
      <c r="C35" s="264"/>
      <c r="D35" s="264"/>
      <c r="E35" s="264"/>
      <c r="F35" s="264"/>
      <c r="G35" s="264"/>
      <c r="H35" s="51"/>
      <c r="I35" s="54">
        <v>0</v>
      </c>
      <c r="J35" s="72">
        <f>I35*AREATAX</f>
        <v>0</v>
      </c>
      <c r="K35" s="60">
        <f>($I$19+$J$19)*K33</f>
        <v>0</v>
      </c>
      <c r="L35" s="60" t="e">
        <f>($I$19+$J$19)*L33</f>
        <v>#VALUE!</v>
      </c>
      <c r="M35" s="60" t="e">
        <f>($I$19+$J$19)*M33</f>
        <v>#VALUE!</v>
      </c>
      <c r="N35" s="60" t="e">
        <f>($I$19+$J$19)*N33</f>
        <v>#REF!</v>
      </c>
      <c r="O35" s="60" t="e">
        <f>($I$19+$J$19)*O33</f>
        <v>#REF!</v>
      </c>
      <c r="P35" s="270"/>
    </row>
    <row r="36" spans="1:16" ht="19.5" hidden="1" thickBot="1">
      <c r="A36" s="81"/>
      <c r="B36" s="76"/>
      <c r="C36" s="76"/>
      <c r="D36" s="76"/>
      <c r="E36" s="76"/>
      <c r="F36" s="76"/>
      <c r="G36" s="76"/>
      <c r="H36" s="77"/>
      <c r="I36" s="78" t="s">
        <v>61</v>
      </c>
      <c r="J36" s="79"/>
      <c r="K36" s="80">
        <f>SUM(K34:K35)</f>
        <v>0</v>
      </c>
      <c r="L36" s="80" t="e">
        <f t="shared" ref="L36:O36" si="11">SUM(L34:L35)</f>
        <v>#VALUE!</v>
      </c>
      <c r="M36" s="80" t="e">
        <f t="shared" si="11"/>
        <v>#VALUE!</v>
      </c>
      <c r="N36" s="80" t="e">
        <f t="shared" si="11"/>
        <v>#REF!</v>
      </c>
      <c r="O36" s="80" t="e">
        <f t="shared" si="11"/>
        <v>#REF!</v>
      </c>
      <c r="P36" s="270"/>
    </row>
    <row r="37" spans="1:16" ht="30">
      <c r="J37" s="75" t="s">
        <v>62</v>
      </c>
      <c r="K37" s="57">
        <f>K8+K12+K16+K20+K38</f>
        <v>0</v>
      </c>
      <c r="L37" s="57">
        <f>L8+L12+L16+L20+L38</f>
        <v>0</v>
      </c>
      <c r="M37" s="57">
        <f>M8+M12+M16+M20+M38</f>
        <v>0</v>
      </c>
      <c r="N37" s="57">
        <f>N8+N12+N16+N20+N38</f>
        <v>0</v>
      </c>
      <c r="O37" s="57">
        <f>O8+O12+O16+O20+O38</f>
        <v>0</v>
      </c>
    </row>
    <row r="38" spans="1:16" ht="18.75" customHeight="1">
      <c r="A38" s="56" t="s">
        <v>63</v>
      </c>
      <c r="B38" s="56"/>
      <c r="C38" s="56"/>
      <c r="D38" s="56"/>
      <c r="E38" s="56"/>
      <c r="F38" s="56"/>
      <c r="G38" s="267">
        <f>'Base Bid'!I97</f>
        <v>0</v>
      </c>
      <c r="H38" s="267"/>
      <c r="K38" s="73"/>
      <c r="L38" s="73"/>
      <c r="M38" s="73"/>
      <c r="N38" s="73"/>
      <c r="O38" s="73"/>
    </row>
    <row r="39" spans="1:16" ht="15" customHeight="1">
      <c r="F39" s="266" t="s">
        <v>64</v>
      </c>
      <c r="G39" s="266"/>
      <c r="H39" s="90">
        <f>G38*AREATAX</f>
        <v>0</v>
      </c>
    </row>
    <row r="41" spans="1:16">
      <c r="O41" s="57"/>
    </row>
    <row r="42" spans="1:16">
      <c r="E42" s="262" t="s">
        <v>65</v>
      </c>
      <c r="F42" s="262"/>
      <c r="G42" s="263">
        <f>K37+L37+M37+N37+O37+G38+H39</f>
        <v>0</v>
      </c>
      <c r="H42" s="263"/>
      <c r="I42" s="55"/>
    </row>
    <row r="43" spans="1:16">
      <c r="E43" s="262"/>
      <c r="F43" s="262"/>
      <c r="G43" s="263"/>
      <c r="H43" s="263"/>
      <c r="I43" s="55"/>
    </row>
    <row r="44" spans="1:16">
      <c r="E44" t="s">
        <v>66</v>
      </c>
      <c r="H44" s="7">
        <f>'Base Bid'!I101</f>
        <v>0</v>
      </c>
    </row>
    <row r="45" spans="1:16">
      <c r="E45" s="52" t="s">
        <v>67</v>
      </c>
      <c r="F45" s="52"/>
      <c r="G45" s="52"/>
      <c r="H45" s="82">
        <f>G42-H44</f>
        <v>0</v>
      </c>
    </row>
  </sheetData>
  <sheetProtection algorithmName="SHA-512" hashValue="EF9AqLCfpz4qjpDlnAzpUsLBZj99gWujcRSav4L8lBrJVnFmPJB9EE2gLVEEO7yvJ7E8r4J4vFxKNHf3tL9J1Q==" saltValue="ifDjhNlUbiW/cYRUdelQcQ==" spinCount="100000" sheet="1" objects="1" scenarios="1"/>
  <mergeCells count="30">
    <mergeCell ref="P30:P32"/>
    <mergeCell ref="A31:G31"/>
    <mergeCell ref="A34:H34"/>
    <mergeCell ref="P34:P36"/>
    <mergeCell ref="A35:G35"/>
    <mergeCell ref="P22:P24"/>
    <mergeCell ref="A23:G23"/>
    <mergeCell ref="A26:H26"/>
    <mergeCell ref="P26:P28"/>
    <mergeCell ref="A27:G27"/>
    <mergeCell ref="A1:P2"/>
    <mergeCell ref="P6:P8"/>
    <mergeCell ref="P10:P12"/>
    <mergeCell ref="P14:P16"/>
    <mergeCell ref="P18:P20"/>
    <mergeCell ref="A3:B3"/>
    <mergeCell ref="A6:H6"/>
    <mergeCell ref="A7:G7"/>
    <mergeCell ref="A10:H10"/>
    <mergeCell ref="E42:F43"/>
    <mergeCell ref="G42:H43"/>
    <mergeCell ref="A11:G11"/>
    <mergeCell ref="A14:H14"/>
    <mergeCell ref="A15:G15"/>
    <mergeCell ref="F39:G39"/>
    <mergeCell ref="G38:H38"/>
    <mergeCell ref="A18:H18"/>
    <mergeCell ref="A19:G19"/>
    <mergeCell ref="A22:H22"/>
    <mergeCell ref="A30:H30"/>
  </mergeCells>
  <dataValidations disablePrompts="1" count="2">
    <dataValidation allowBlank="1" showInputMessage="1" showErrorMessage="1" prompt="Permits, Bonds, Labor, Overhead &amp; Profit. These items are all taxed." sqref="A7:G7 A23:G23" xr:uid="{BCFB67C6-2587-4E70-B556-E177A0BC6CCD}"/>
    <dataValidation allowBlank="1" showInputMessage="1" showErrorMessage="1" promptTitle="Tax on all non-tangible items" prompt="Per WA DOR Special Notice August 4, 2009. This includes items such as permits that may not be taxed upon purchase by the contractor from the permitting authority, these will be taxed upon weatheriztion invoicing to KCHA." sqref="G38:H38" xr:uid="{D8B93EF6-E61D-4FBF-83FE-530DB36788C4}"/>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35"/>
  <sheetViews>
    <sheetView view="pageLayout" zoomScale="80" zoomScaleNormal="100" zoomScalePageLayoutView="80" workbookViewId="0">
      <selection activeCell="A19" sqref="A19:C19"/>
    </sheetView>
  </sheetViews>
  <sheetFormatPr defaultColWidth="9" defaultRowHeight="15.75"/>
  <cols>
    <col min="1" max="2" width="11.875" style="2" customWidth="1"/>
    <col min="3" max="3" width="32.75" style="2" customWidth="1"/>
    <col min="4" max="4" width="7.125" style="2" customWidth="1"/>
    <col min="5" max="5" width="9" style="2"/>
    <col min="6" max="6" width="8.25" style="2" customWidth="1"/>
    <col min="7" max="7" width="9" style="2"/>
    <col min="8" max="8" width="8" style="2" customWidth="1"/>
    <col min="9" max="9" width="9" style="2" hidden="1" customWidth="1"/>
    <col min="10" max="10" width="5" style="2" customWidth="1"/>
    <col min="11" max="12" width="9" style="2"/>
    <col min="13" max="13" width="7.75" style="2" customWidth="1"/>
    <col min="14" max="14" width="9" style="2"/>
    <col min="15" max="15" width="6.375" style="2" customWidth="1"/>
    <col min="16" max="16384" width="9" style="2"/>
  </cols>
  <sheetData>
    <row r="1" spans="1:16" ht="32.25" customHeight="1">
      <c r="A1" s="184" t="s">
        <v>15</v>
      </c>
      <c r="B1" s="184"/>
      <c r="C1" s="184"/>
      <c r="D1" s="184"/>
      <c r="E1" s="184"/>
      <c r="F1" s="184"/>
      <c r="G1" s="184"/>
      <c r="H1" s="184"/>
      <c r="I1" s="184"/>
      <c r="J1" s="184"/>
      <c r="K1" s="184"/>
      <c r="L1" s="184"/>
      <c r="M1" s="184"/>
      <c r="N1" s="184"/>
      <c r="O1" s="184"/>
      <c r="P1" s="184"/>
    </row>
    <row r="2" spans="1:16" ht="24">
      <c r="A2" s="185" t="str">
        <f>'Base Bid'!A3:J3</f>
        <v>BRITTANY PARK</v>
      </c>
      <c r="B2" s="185"/>
      <c r="C2" s="185"/>
      <c r="D2" s="185"/>
      <c r="E2" s="185"/>
      <c r="F2" s="185"/>
      <c r="G2" s="185"/>
      <c r="H2" s="185"/>
      <c r="I2" s="185"/>
      <c r="J2" s="185"/>
      <c r="K2" s="185"/>
      <c r="L2" s="185"/>
      <c r="M2" s="185"/>
      <c r="N2" s="185"/>
      <c r="O2" s="185"/>
      <c r="P2" s="185"/>
    </row>
    <row r="3" spans="1:16" ht="24">
      <c r="A3" s="185" t="str">
        <f>'Base Bid'!A4:J4</f>
        <v>18265 First Avenue South, Normandy Park, WA 98148</v>
      </c>
      <c r="B3" s="185"/>
      <c r="C3" s="185"/>
      <c r="D3" s="185"/>
      <c r="E3" s="185"/>
      <c r="F3" s="185"/>
      <c r="G3" s="185"/>
      <c r="H3" s="185"/>
      <c r="I3" s="185"/>
      <c r="J3" s="185"/>
      <c r="K3" s="185"/>
      <c r="L3" s="185"/>
      <c r="M3" s="185"/>
      <c r="N3" s="185"/>
      <c r="O3" s="185"/>
      <c r="P3" s="185"/>
    </row>
    <row r="4" spans="1:16" ht="24">
      <c r="A4" s="18"/>
      <c r="B4" s="18"/>
      <c r="C4" s="18"/>
      <c r="D4" s="18"/>
      <c r="E4" s="18"/>
      <c r="F4" s="18"/>
      <c r="G4" s="18"/>
      <c r="H4" s="18"/>
      <c r="I4" s="18"/>
      <c r="J4" s="18"/>
      <c r="K4" s="18"/>
      <c r="L4" s="18"/>
    </row>
    <row r="5" spans="1:16" ht="24">
      <c r="A5" s="186" t="s">
        <v>68</v>
      </c>
      <c r="B5" s="186"/>
      <c r="C5" s="186"/>
      <c r="D5" s="186"/>
      <c r="E5" s="18"/>
      <c r="F5" s="18"/>
      <c r="G5" s="18"/>
      <c r="H5" s="18"/>
      <c r="I5" s="18"/>
      <c r="J5" s="18"/>
      <c r="K5" s="18"/>
      <c r="L5" s="18"/>
    </row>
    <row r="6" spans="1:16" ht="24">
      <c r="A6" s="20"/>
      <c r="B6" s="20"/>
      <c r="C6" s="20"/>
      <c r="D6" s="20"/>
      <c r="E6" s="18"/>
      <c r="F6" s="18"/>
      <c r="G6" s="18"/>
      <c r="I6" s="30"/>
      <c r="J6" s="30"/>
      <c r="K6" s="30"/>
      <c r="L6" s="30"/>
      <c r="M6" s="30" t="s">
        <v>69</v>
      </c>
    </row>
    <row r="7" spans="1:16" ht="24">
      <c r="A7" s="21" t="s">
        <v>70</v>
      </c>
      <c r="B7" s="22"/>
      <c r="C7" s="22"/>
      <c r="D7" s="22"/>
      <c r="E7" s="22"/>
      <c r="F7" s="23"/>
      <c r="G7" s="23"/>
      <c r="H7" s="23"/>
      <c r="I7" s="23"/>
      <c r="J7" s="23"/>
      <c r="K7" s="23"/>
      <c r="L7" s="23"/>
    </row>
    <row r="8" spans="1:16"/>
    <row r="9" spans="1:16" ht="18" customHeight="1">
      <c r="A9" s="181" t="str">
        <f>'Base Bid'!A24</f>
        <v>(A)  In-Unit PTHP(AIO Vertical Tower Heat Pump)</v>
      </c>
      <c r="B9" s="181"/>
      <c r="C9" s="181"/>
      <c r="D9" s="180"/>
      <c r="E9" s="180"/>
      <c r="F9" s="180"/>
      <c r="G9" s="180"/>
      <c r="H9" s="180"/>
      <c r="I9" s="180"/>
      <c r="J9" s="180"/>
      <c r="K9" s="180"/>
      <c r="L9" s="180"/>
      <c r="M9" s="180"/>
      <c r="N9" s="180"/>
      <c r="O9" s="180"/>
      <c r="P9" s="180"/>
    </row>
    <row r="10" spans="1:16" ht="18.75">
      <c r="B10" s="9"/>
      <c r="C10" s="9"/>
      <c r="D10" s="182" t="s">
        <v>71</v>
      </c>
      <c r="E10" s="182"/>
      <c r="F10" s="182"/>
      <c r="G10" s="182"/>
      <c r="H10" s="182"/>
      <c r="I10" s="182"/>
      <c r="J10" s="182"/>
      <c r="K10" s="182"/>
      <c r="L10" s="182"/>
      <c r="M10" s="41" t="s">
        <v>72</v>
      </c>
      <c r="N10" s="42" t="b">
        <v>0</v>
      </c>
      <c r="O10" s="41" t="s">
        <v>73</v>
      </c>
      <c r="P10" s="42" t="b">
        <v>0</v>
      </c>
    </row>
    <row r="11" spans="1:16" ht="18" customHeight="1">
      <c r="A11" s="181" t="str">
        <f>'Base Bid'!A28</f>
        <v>(B)  In-Unit PTHP Thermostat</v>
      </c>
      <c r="B11" s="181"/>
      <c r="C11" s="181"/>
      <c r="D11" s="180"/>
      <c r="E11" s="180"/>
      <c r="F11" s="180"/>
      <c r="G11" s="180"/>
      <c r="H11" s="180"/>
      <c r="I11" s="180"/>
      <c r="J11" s="180"/>
      <c r="K11" s="180"/>
      <c r="L11" s="180"/>
      <c r="M11" s="180"/>
      <c r="N11" s="180"/>
      <c r="O11" s="180"/>
      <c r="P11" s="180"/>
    </row>
    <row r="12" spans="1:16" ht="18.75">
      <c r="B12" s="9"/>
      <c r="C12" s="9"/>
      <c r="D12" s="182" t="s">
        <v>71</v>
      </c>
      <c r="E12" s="182"/>
      <c r="F12" s="182"/>
      <c r="G12" s="182"/>
      <c r="H12" s="182"/>
      <c r="I12" s="182"/>
      <c r="J12" s="182"/>
      <c r="K12" s="182"/>
      <c r="L12" s="182"/>
      <c r="M12" s="41" t="s">
        <v>72</v>
      </c>
      <c r="N12" s="42" t="b">
        <v>0</v>
      </c>
      <c r="O12" s="41" t="s">
        <v>73</v>
      </c>
      <c r="P12" s="42" t="b">
        <v>0</v>
      </c>
    </row>
    <row r="13" spans="1:16" ht="18" customHeight="1">
      <c r="A13" s="181" t="str">
        <f>'Base Bid'!A32</f>
        <v>(C) Common Area Supply Damper</v>
      </c>
      <c r="B13" s="181"/>
      <c r="C13" s="181"/>
      <c r="D13" s="183"/>
      <c r="E13" s="183"/>
      <c r="F13" s="183"/>
      <c r="G13" s="183"/>
      <c r="H13" s="183"/>
      <c r="I13" s="183"/>
      <c r="J13" s="183"/>
      <c r="K13" s="183"/>
      <c r="L13" s="183"/>
      <c r="M13" s="183"/>
      <c r="N13" s="183"/>
      <c r="O13" s="183"/>
      <c r="P13" s="183"/>
    </row>
    <row r="14" spans="1:16" ht="18.75">
      <c r="B14" s="9"/>
      <c r="C14" s="9"/>
      <c r="D14" s="182" t="s">
        <v>71</v>
      </c>
      <c r="E14" s="182"/>
      <c r="F14" s="182"/>
      <c r="G14" s="182"/>
      <c r="H14" s="182"/>
      <c r="I14" s="182"/>
      <c r="J14" s="182"/>
      <c r="K14" s="182"/>
      <c r="L14" s="182"/>
      <c r="M14" s="41" t="s">
        <v>72</v>
      </c>
      <c r="N14" s="42" t="b">
        <v>0</v>
      </c>
      <c r="O14" s="41" t="s">
        <v>73</v>
      </c>
      <c r="P14" s="42" t="b">
        <v>0</v>
      </c>
    </row>
    <row r="15" spans="1:16" ht="18" customHeight="1">
      <c r="A15" s="181" t="str">
        <f>'Base Bid'!A36</f>
        <v>(D) Common Area Exhaust Damper</v>
      </c>
      <c r="B15" s="181"/>
      <c r="C15" s="181"/>
      <c r="D15" s="180"/>
      <c r="E15" s="180"/>
      <c r="F15" s="180"/>
      <c r="G15" s="180"/>
      <c r="H15" s="180"/>
      <c r="I15" s="180"/>
      <c r="J15" s="180"/>
      <c r="K15" s="180"/>
      <c r="L15" s="180"/>
      <c r="M15" s="180"/>
      <c r="N15" s="180"/>
      <c r="O15" s="180"/>
      <c r="P15" s="180"/>
    </row>
    <row r="16" spans="1:16" ht="18.75">
      <c r="B16" s="9"/>
      <c r="C16" s="9"/>
      <c r="D16" s="182" t="s">
        <v>71</v>
      </c>
      <c r="E16" s="182"/>
      <c r="F16" s="182"/>
      <c r="G16" s="182"/>
      <c r="H16" s="182"/>
      <c r="I16" s="182"/>
      <c r="J16" s="182"/>
      <c r="K16" s="182"/>
      <c r="L16" s="182"/>
      <c r="M16" s="41" t="s">
        <v>72</v>
      </c>
      <c r="N16" s="42" t="b">
        <v>0</v>
      </c>
      <c r="O16" s="41" t="s">
        <v>73</v>
      </c>
      <c r="P16" s="42" t="b">
        <v>0</v>
      </c>
    </row>
    <row r="17" spans="1:16">
      <c r="A17" s="181" t="str">
        <f>'Base Bid'!A40</f>
        <v>(E) Common Area Fire Damper</v>
      </c>
      <c r="B17" s="181"/>
      <c r="C17" s="181"/>
      <c r="D17" s="180"/>
      <c r="E17" s="180"/>
      <c r="F17" s="180"/>
      <c r="G17" s="180"/>
      <c r="H17" s="180"/>
      <c r="I17" s="180"/>
      <c r="J17" s="180"/>
      <c r="K17" s="180"/>
      <c r="L17" s="180"/>
      <c r="M17" s="180"/>
      <c r="N17" s="180"/>
      <c r="O17" s="180"/>
      <c r="P17" s="180"/>
    </row>
    <row r="18" spans="1:16" ht="18.75">
      <c r="B18" s="9"/>
      <c r="C18" s="9"/>
      <c r="D18" s="182" t="s">
        <v>71</v>
      </c>
      <c r="E18" s="182"/>
      <c r="F18" s="182"/>
      <c r="G18" s="182"/>
      <c r="H18" s="182"/>
      <c r="I18" s="182"/>
      <c r="J18" s="182"/>
      <c r="K18" s="182"/>
      <c r="L18" s="182"/>
      <c r="M18" s="41" t="s">
        <v>72</v>
      </c>
      <c r="N18" s="42" t="b">
        <v>0</v>
      </c>
      <c r="O18" s="41" t="s">
        <v>73</v>
      </c>
      <c r="P18" s="42" t="b">
        <v>0</v>
      </c>
    </row>
    <row r="19" spans="1:16">
      <c r="A19" s="181" t="str">
        <f>'Base Bid'!A44</f>
        <v>(F) Common Area Water Pump</v>
      </c>
      <c r="B19" s="181"/>
      <c r="C19" s="181"/>
      <c r="D19" s="180"/>
      <c r="E19" s="180"/>
      <c r="F19" s="180"/>
      <c r="G19" s="180"/>
      <c r="H19" s="180"/>
      <c r="I19" s="180"/>
      <c r="J19" s="180"/>
      <c r="K19" s="180"/>
      <c r="L19" s="180"/>
      <c r="M19" s="180"/>
      <c r="N19" s="180"/>
      <c r="O19" s="180"/>
      <c r="P19" s="180"/>
    </row>
    <row r="20" spans="1:16" ht="18.75">
      <c r="B20" s="9"/>
      <c r="C20" s="9"/>
      <c r="D20" s="182" t="s">
        <v>71</v>
      </c>
      <c r="E20" s="182"/>
      <c r="F20" s="182"/>
      <c r="G20" s="182"/>
      <c r="H20" s="182"/>
      <c r="I20" s="182"/>
      <c r="J20" s="182"/>
      <c r="K20" s="182"/>
      <c r="L20" s="182"/>
      <c r="M20" s="41" t="s">
        <v>72</v>
      </c>
      <c r="N20" s="42" t="b">
        <v>0</v>
      </c>
      <c r="O20" s="41" t="s">
        <v>73</v>
      </c>
      <c r="P20" s="42" t="b">
        <v>0</v>
      </c>
    </row>
    <row r="21" spans="1:16">
      <c r="A21" s="40"/>
      <c r="B21" s="40"/>
      <c r="C21" s="40"/>
      <c r="D21" s="41"/>
      <c r="E21" s="41"/>
      <c r="F21" s="41"/>
      <c r="G21" s="41"/>
      <c r="H21" s="41"/>
      <c r="I21" s="41"/>
      <c r="J21" s="41"/>
      <c r="K21" s="41"/>
      <c r="L21" s="41"/>
      <c r="M21" s="41"/>
      <c r="O21" s="41"/>
    </row>
    <row r="22" spans="1:16" ht="19.5" thickBot="1">
      <c r="A22" s="189" t="s">
        <v>74</v>
      </c>
      <c r="B22" s="189"/>
      <c r="C22" s="190"/>
      <c r="D22" s="190"/>
      <c r="E22" s="190"/>
      <c r="F22" s="190"/>
      <c r="G22" s="190"/>
      <c r="H22" s="190"/>
      <c r="I22" s="190"/>
      <c r="J22" s="190"/>
      <c r="K22" s="190"/>
      <c r="L22" s="190"/>
    </row>
    <row r="23" spans="1:16">
      <c r="A23" s="194" t="s">
        <v>75</v>
      </c>
      <c r="B23" s="194"/>
      <c r="C23" s="194"/>
      <c r="D23" s="194"/>
      <c r="E23" s="194"/>
      <c r="F23" s="194"/>
      <c r="G23" s="194"/>
      <c r="H23" s="194"/>
      <c r="I23" s="194"/>
      <c r="J23" s="194"/>
      <c r="K23" s="194"/>
      <c r="L23" s="194"/>
    </row>
    <row r="24" spans="1:16">
      <c r="A24" s="194"/>
      <c r="B24" s="194"/>
      <c r="C24" s="194"/>
      <c r="D24" s="194"/>
      <c r="E24" s="194"/>
      <c r="F24" s="194"/>
      <c r="G24" s="194"/>
      <c r="H24" s="194"/>
      <c r="I24" s="194"/>
      <c r="J24" s="194"/>
      <c r="K24" s="194"/>
      <c r="L24" s="194"/>
    </row>
    <row r="25" spans="1:16" ht="15.75" customHeight="1">
      <c r="A25" s="24"/>
      <c r="B25" s="24"/>
      <c r="C25" s="24"/>
      <c r="D25" s="24"/>
      <c r="E25" s="24"/>
      <c r="F25" s="24"/>
      <c r="G25" s="24"/>
      <c r="H25" s="24"/>
      <c r="I25" s="24"/>
    </row>
    <row r="26" spans="1:16">
      <c r="A26" s="193" t="s">
        <v>76</v>
      </c>
      <c r="B26" s="193"/>
      <c r="C26" s="193"/>
      <c r="D26" s="193"/>
      <c r="E26" s="193"/>
      <c r="F26" s="193"/>
      <c r="G26" s="193"/>
      <c r="H26" s="193"/>
      <c r="I26" s="193"/>
      <c r="J26" s="193"/>
      <c r="K26" s="26"/>
      <c r="L26" s="26"/>
    </row>
    <row r="27" spans="1:16">
      <c r="A27" s="193"/>
      <c r="B27" s="193"/>
      <c r="C27" s="193"/>
      <c r="D27" s="193"/>
      <c r="E27" s="193"/>
      <c r="F27" s="193"/>
      <c r="G27" s="193"/>
      <c r="H27" s="193"/>
      <c r="I27" s="193"/>
      <c r="J27" s="193"/>
      <c r="K27" s="26"/>
      <c r="L27" s="26"/>
    </row>
    <row r="28" spans="1:16">
      <c r="A28" s="26"/>
      <c r="B28" s="26"/>
      <c r="C28" s="26"/>
      <c r="D28" s="26"/>
      <c r="E28" s="26"/>
      <c r="F28" s="26"/>
      <c r="G28" s="26"/>
      <c r="H28" s="26"/>
      <c r="I28" s="26"/>
      <c r="J28" s="26"/>
      <c r="K28" s="26"/>
      <c r="L28" s="26"/>
    </row>
    <row r="29" spans="1:16" ht="19.5" thickBot="1">
      <c r="A29" s="27" t="s">
        <v>77</v>
      </c>
      <c r="B29" s="24"/>
      <c r="C29" s="37"/>
      <c r="D29" s="195"/>
      <c r="E29" s="195"/>
      <c r="F29" s="196"/>
      <c r="G29" s="196"/>
      <c r="H29" s="24"/>
      <c r="I29" s="24"/>
    </row>
    <row r="30" spans="1:16">
      <c r="A30" s="24"/>
      <c r="C30" s="24" t="s">
        <v>78</v>
      </c>
      <c r="D30" s="24" t="s">
        <v>79</v>
      </c>
      <c r="F30" s="24" t="s">
        <v>80</v>
      </c>
      <c r="G30" s="24"/>
      <c r="H30" s="24"/>
      <c r="I30" s="24"/>
    </row>
    <row r="31" spans="1:16" ht="21.75" customHeight="1">
      <c r="A31" s="24"/>
      <c r="B31" s="24"/>
      <c r="C31" s="24"/>
      <c r="D31" s="24"/>
      <c r="E31" s="24"/>
      <c r="F31" s="24"/>
      <c r="G31" s="24"/>
      <c r="H31" s="24"/>
      <c r="I31" s="24"/>
    </row>
    <row r="32" spans="1:16" ht="18" thickBot="1">
      <c r="A32" s="191"/>
      <c r="B32" s="191"/>
      <c r="C32" s="191"/>
      <c r="D32" s="191"/>
      <c r="E32" s="24"/>
      <c r="F32" s="188"/>
      <c r="G32" s="188"/>
      <c r="H32" s="188"/>
      <c r="I32" s="188"/>
      <c r="J32" s="188"/>
      <c r="K32" s="188"/>
      <c r="L32" s="188"/>
    </row>
    <row r="33" spans="1:11" ht="18.75">
      <c r="A33" s="27" t="s">
        <v>81</v>
      </c>
      <c r="B33" s="24"/>
      <c r="C33" s="24"/>
      <c r="D33" s="24"/>
      <c r="E33" s="24"/>
      <c r="F33" s="192" t="s">
        <v>82</v>
      </c>
      <c r="G33" s="192"/>
      <c r="H33" s="192"/>
      <c r="I33" s="192"/>
      <c r="J33" s="192"/>
      <c r="K33" s="192"/>
    </row>
    <row r="34" spans="1:11" ht="24" customHeight="1">
      <c r="A34" s="24"/>
      <c r="B34" s="24"/>
      <c r="C34" s="24"/>
      <c r="D34" s="24"/>
      <c r="E34" s="24"/>
      <c r="F34" s="24"/>
      <c r="G34" s="24"/>
      <c r="H34" s="24"/>
      <c r="I34" s="24"/>
    </row>
    <row r="35" spans="1:11" ht="19.5" thickBot="1">
      <c r="A35" s="27" t="s">
        <v>83</v>
      </c>
      <c r="B35" s="24"/>
      <c r="C35" s="187"/>
      <c r="D35" s="187"/>
      <c r="E35" s="187"/>
      <c r="F35" s="187"/>
      <c r="G35" s="187"/>
      <c r="H35" s="187"/>
      <c r="I35" s="25"/>
    </row>
  </sheetData>
  <sheetProtection algorithmName="SHA-512" hashValue="OB5cUs1w5AuvQEE6hcur59YW4Bco4uXFk7Er3eB8D7iY+reMBU/ATcrFBen+3EA3MZ1b9kx+sTHTj7t32IbOQg==" saltValue="AvG/Bdg6r049uYLR7KJTQw==" spinCount="100000" sheet="1" objects="1" scenarios="1"/>
  <mergeCells count="32">
    <mergeCell ref="D20:L20"/>
    <mergeCell ref="A17:C17"/>
    <mergeCell ref="D17:P17"/>
    <mergeCell ref="D18:L18"/>
    <mergeCell ref="A19:C19"/>
    <mergeCell ref="D19:P19"/>
    <mergeCell ref="C35:H35"/>
    <mergeCell ref="F32:L32"/>
    <mergeCell ref="A22:B22"/>
    <mergeCell ref="C22:L22"/>
    <mergeCell ref="A32:D32"/>
    <mergeCell ref="F33:K33"/>
    <mergeCell ref="A26:J27"/>
    <mergeCell ref="A23:L24"/>
    <mergeCell ref="D29:E29"/>
    <mergeCell ref="F29:G29"/>
    <mergeCell ref="A1:P1"/>
    <mergeCell ref="A2:P2"/>
    <mergeCell ref="A3:P3"/>
    <mergeCell ref="D9:P9"/>
    <mergeCell ref="A5:D5"/>
    <mergeCell ref="D10:L10"/>
    <mergeCell ref="A9:C9"/>
    <mergeCell ref="A11:C11"/>
    <mergeCell ref="D11:P11"/>
    <mergeCell ref="D12:L12"/>
    <mergeCell ref="D15:P15"/>
    <mergeCell ref="A15:C15"/>
    <mergeCell ref="A13:C13"/>
    <mergeCell ref="D16:L16"/>
    <mergeCell ref="D13:P13"/>
    <mergeCell ref="D14:L14"/>
  </mergeCells>
  <dataValidations count="1">
    <dataValidation allowBlank="1" showInputMessage="1" showErrorMessage="1" prompt="If Yes is selected, an equipment cut sheet must be provided with RFP submittal and all alternates must be reviewed and approved. If you provide an alternate you do run the risk of your bid being rejected as non-responsive. " sqref="N10 N12 N14 N16 N18 N20" xr:uid="{1CB168E0-33C4-4DD9-BA87-D0A20E27982E}"/>
  </dataValidations>
  <pageMargins left="0.25" right="0.25" top="0.75" bottom="0.75" header="0.3" footer="0.3"/>
  <pageSetup scale="73" orientation="landscape" horizontalDpi="204" verticalDpi="192" r:id="rId1"/>
  <headerFooter>
    <oddHeader>&amp;C&amp;"-,Bold"&amp;16EQUIPMENT AND SIGNATURE</oddHeader>
    <oddFooter>&amp;LEXHIBIT C, Form of Proposal&amp;CEquipment and Signature 
&amp;RPage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I31"/>
  <sheetViews>
    <sheetView view="pageLayout" topLeftCell="A2" zoomScale="90" zoomScaleNormal="100" zoomScalePageLayoutView="90" workbookViewId="0">
      <selection activeCell="J12" sqref="J12"/>
    </sheetView>
  </sheetViews>
  <sheetFormatPr defaultColWidth="9" defaultRowHeight="15.75"/>
  <cols>
    <col min="1" max="1" width="10.625" style="2" customWidth="1"/>
    <col min="2" max="2" width="11.875" style="2" customWidth="1"/>
    <col min="3" max="3" width="14.125" style="2" customWidth="1"/>
    <col min="4" max="4" width="9" style="2"/>
    <col min="5" max="5" width="10.625" style="2" customWidth="1"/>
    <col min="6" max="6" width="5" style="2" customWidth="1"/>
    <col min="7" max="8" width="9" style="2"/>
    <col min="9" max="9" width="10.625" style="2" customWidth="1"/>
    <col min="10" max="16384" width="9" style="2"/>
  </cols>
  <sheetData>
    <row r="1" spans="1:9" ht="32.25" customHeight="1">
      <c r="A1" s="184" t="s">
        <v>15</v>
      </c>
      <c r="B1" s="184"/>
      <c r="C1" s="184"/>
      <c r="D1" s="184"/>
      <c r="E1" s="184"/>
      <c r="F1" s="184"/>
      <c r="G1" s="184"/>
      <c r="H1" s="184"/>
      <c r="I1" s="184"/>
    </row>
    <row r="2" spans="1:9" ht="24">
      <c r="A2" s="185" t="str">
        <f>'Base Bid'!A3</f>
        <v>BRITTANY PARK</v>
      </c>
      <c r="B2" s="185"/>
      <c r="C2" s="185"/>
      <c r="D2" s="185"/>
      <c r="E2" s="185"/>
      <c r="F2" s="185"/>
      <c r="G2" s="185"/>
      <c r="H2" s="185"/>
      <c r="I2" s="185"/>
    </row>
    <row r="3" spans="1:9" ht="24">
      <c r="A3" s="185" t="str">
        <f>'Base Bid'!A4</f>
        <v>18265 First Avenue South, Normandy Park, WA 98148</v>
      </c>
      <c r="B3" s="185"/>
      <c r="C3" s="185"/>
      <c r="D3" s="185"/>
      <c r="E3" s="185"/>
      <c r="F3" s="185"/>
      <c r="G3" s="185"/>
      <c r="H3" s="185"/>
      <c r="I3" s="185"/>
    </row>
    <row r="4" spans="1:9" ht="15.75" customHeight="1">
      <c r="A4" s="33"/>
      <c r="B4" s="284" t="s">
        <v>84</v>
      </c>
      <c r="C4" s="284"/>
      <c r="D4" s="284"/>
      <c r="E4" s="284"/>
      <c r="F4" s="284"/>
      <c r="G4" s="284"/>
      <c r="H4" s="284"/>
    </row>
    <row r="5" spans="1:9" ht="15.75" customHeight="1">
      <c r="A5" s="33"/>
      <c r="B5" s="284"/>
      <c r="C5" s="284"/>
      <c r="D5" s="284"/>
      <c r="E5" s="284"/>
      <c r="F5" s="284"/>
      <c r="G5" s="284"/>
      <c r="H5" s="284"/>
    </row>
    <row r="6" spans="1:9" ht="15.75" customHeight="1">
      <c r="A6" s="33"/>
      <c r="B6" s="284"/>
      <c r="C6" s="284"/>
      <c r="D6" s="284"/>
      <c r="E6" s="284"/>
      <c r="F6" s="284"/>
      <c r="G6" s="284"/>
      <c r="H6" s="284"/>
    </row>
    <row r="7" spans="1:9" ht="15.75" customHeight="1">
      <c r="A7" s="33"/>
      <c r="B7" s="284"/>
      <c r="C7" s="284"/>
      <c r="D7" s="284"/>
      <c r="E7" s="284"/>
      <c r="F7" s="284"/>
      <c r="G7" s="284"/>
      <c r="H7" s="284"/>
    </row>
    <row r="8" spans="1:9" ht="15.75" customHeight="1">
      <c r="A8" s="33"/>
      <c r="B8" s="284"/>
      <c r="C8" s="284"/>
      <c r="D8" s="284"/>
      <c r="E8" s="284"/>
      <c r="F8" s="284"/>
      <c r="G8" s="284"/>
      <c r="H8" s="284"/>
    </row>
    <row r="9" spans="1:9" ht="15.75" customHeight="1">
      <c r="A9" s="33"/>
      <c r="B9" s="284"/>
      <c r="C9" s="284"/>
      <c r="D9" s="284"/>
      <c r="E9" s="284"/>
      <c r="F9" s="284"/>
      <c r="G9" s="284"/>
      <c r="H9" s="284"/>
    </row>
    <row r="10" spans="1:9" ht="15.75" customHeight="1">
      <c r="A10" s="33"/>
      <c r="B10" s="33"/>
      <c r="C10" s="33"/>
      <c r="D10" s="33"/>
      <c r="E10" s="33"/>
      <c r="F10" s="33"/>
      <c r="G10" s="33"/>
    </row>
    <row r="11" spans="1:9">
      <c r="A11"/>
      <c r="B11" s="1"/>
      <c r="C11" s="1"/>
      <c r="D11" s="1"/>
      <c r="E11" s="1"/>
      <c r="F11" s="1"/>
    </row>
    <row r="12" spans="1:9" ht="21">
      <c r="A12" s="235" t="s">
        <v>85</v>
      </c>
      <c r="B12" s="235"/>
      <c r="C12" s="235"/>
      <c r="D12" s="235"/>
      <c r="E12" s="13"/>
      <c r="F12" s="13"/>
      <c r="G12" s="286">
        <v>46356</v>
      </c>
      <c r="H12" s="286"/>
      <c r="I12" s="286"/>
    </row>
    <row r="13" spans="1:9" ht="18.75">
      <c r="B13" s="9"/>
      <c r="C13" s="31"/>
      <c r="D13" s="31"/>
      <c r="E13" s="31"/>
      <c r="F13" s="32"/>
      <c r="G13" s="17"/>
    </row>
    <row r="14" spans="1:9" ht="21">
      <c r="A14" s="235" t="s">
        <v>86</v>
      </c>
      <c r="B14" s="235"/>
      <c r="C14" s="235"/>
      <c r="D14" s="235"/>
      <c r="F14" s="30"/>
      <c r="G14" s="30"/>
    </row>
    <row r="15" spans="1:9">
      <c r="A15" s="4"/>
      <c r="B15"/>
      <c r="C15"/>
      <c r="D15"/>
    </row>
    <row r="16" spans="1:9" ht="23.25" customHeight="1">
      <c r="A16" s="8" t="s">
        <v>87</v>
      </c>
      <c r="B16" s="8"/>
      <c r="C16" s="13"/>
      <c r="D16" s="13"/>
      <c r="E16" s="13"/>
      <c r="F16" s="13"/>
      <c r="G16" s="285"/>
      <c r="H16" s="285"/>
      <c r="I16" s="285"/>
    </row>
    <row r="17" spans="1:9" ht="23.25" customHeight="1">
      <c r="A17" s="273" t="s">
        <v>88</v>
      </c>
      <c r="B17" s="273"/>
      <c r="C17" s="13"/>
      <c r="D17" s="13"/>
      <c r="E17" s="13"/>
      <c r="F17" s="13"/>
      <c r="G17" s="283"/>
      <c r="H17" s="283"/>
      <c r="I17" s="283"/>
    </row>
    <row r="18" spans="1:9" ht="23.25" customHeight="1">
      <c r="A18" s="273" t="s">
        <v>89</v>
      </c>
      <c r="B18" s="273"/>
      <c r="C18" s="273"/>
      <c r="D18" s="13"/>
      <c r="E18" s="13"/>
      <c r="F18" s="13"/>
      <c r="G18" s="283"/>
      <c r="H18" s="283"/>
      <c r="I18" s="283"/>
    </row>
    <row r="19" spans="1:9" ht="23.25" customHeight="1">
      <c r="A19" s="273" t="s">
        <v>90</v>
      </c>
      <c r="B19" s="273"/>
      <c r="C19" s="273"/>
      <c r="D19" s="13"/>
      <c r="E19" s="13"/>
      <c r="F19" s="13"/>
      <c r="G19" s="283"/>
      <c r="H19" s="283"/>
      <c r="I19" s="283"/>
    </row>
    <row r="20" spans="1:9" ht="23.25" customHeight="1">
      <c r="A20" s="273" t="s">
        <v>91</v>
      </c>
      <c r="B20" s="273"/>
      <c r="C20" s="273"/>
      <c r="D20" s="13"/>
      <c r="E20" s="13"/>
      <c r="F20" s="13"/>
      <c r="G20" s="283"/>
      <c r="H20" s="283"/>
      <c r="I20" s="283"/>
    </row>
    <row r="21" spans="1:9" ht="23.25" customHeight="1">
      <c r="A21" s="273" t="s">
        <v>92</v>
      </c>
      <c r="B21" s="273"/>
      <c r="C21" s="13"/>
      <c r="D21" s="13"/>
      <c r="E21" s="13"/>
      <c r="F21" s="13"/>
      <c r="G21" s="283"/>
      <c r="H21" s="283"/>
      <c r="I21" s="283"/>
    </row>
    <row r="22" spans="1:9" ht="23.25" customHeight="1">
      <c r="A22" s="273" t="s">
        <v>93</v>
      </c>
      <c r="B22" s="273"/>
      <c r="C22" s="13"/>
      <c r="D22" s="13"/>
      <c r="E22" s="13"/>
      <c r="F22" s="13"/>
      <c r="G22" s="283"/>
      <c r="H22" s="283"/>
      <c r="I22" s="283"/>
    </row>
    <row r="23" spans="1:9">
      <c r="A23" s="3"/>
      <c r="B23" s="3"/>
      <c r="C23" s="3"/>
      <c r="D23" s="3"/>
      <c r="G23" s="7"/>
    </row>
    <row r="24" spans="1:9" ht="16.5" thickBot="1">
      <c r="A24" s="34" t="s">
        <v>94</v>
      </c>
      <c r="B24" s="34"/>
      <c r="C24" s="34"/>
      <c r="D24" s="3"/>
      <c r="G24" s="7"/>
    </row>
    <row r="25" spans="1:9" ht="15.75" customHeight="1">
      <c r="A25" s="35"/>
      <c r="B25" s="274" t="s">
        <v>95</v>
      </c>
      <c r="C25" s="275"/>
      <c r="D25" s="275"/>
      <c r="E25" s="275"/>
      <c r="F25" s="275"/>
      <c r="G25" s="275"/>
      <c r="H25" s="276"/>
    </row>
    <row r="26" spans="1:9">
      <c r="A26" s="35"/>
      <c r="B26" s="277"/>
      <c r="C26" s="278"/>
      <c r="D26" s="278"/>
      <c r="E26" s="278"/>
      <c r="F26" s="278"/>
      <c r="G26" s="278"/>
      <c r="H26" s="279"/>
    </row>
    <row r="27" spans="1:9">
      <c r="A27" s="35"/>
      <c r="B27" s="277"/>
      <c r="C27" s="278"/>
      <c r="D27" s="278"/>
      <c r="E27" s="278"/>
      <c r="F27" s="278"/>
      <c r="G27" s="278"/>
      <c r="H27" s="279"/>
    </row>
    <row r="28" spans="1:9">
      <c r="A28" s="35"/>
      <c r="B28" s="277"/>
      <c r="C28" s="278"/>
      <c r="D28" s="278"/>
      <c r="E28" s="278"/>
      <c r="F28" s="278"/>
      <c r="G28" s="278"/>
      <c r="H28" s="279"/>
    </row>
    <row r="29" spans="1:9">
      <c r="A29" s="35"/>
      <c r="B29" s="277"/>
      <c r="C29" s="278"/>
      <c r="D29" s="278"/>
      <c r="E29" s="278"/>
      <c r="F29" s="278"/>
      <c r="G29" s="278"/>
      <c r="H29" s="279"/>
    </row>
    <row r="30" spans="1:9">
      <c r="A30" s="35"/>
      <c r="B30" s="277"/>
      <c r="C30" s="278"/>
      <c r="D30" s="278"/>
      <c r="E30" s="278"/>
      <c r="F30" s="278"/>
      <c r="G30" s="278"/>
      <c r="H30" s="279"/>
    </row>
    <row r="31" spans="1:9" ht="16.5" thickBot="1">
      <c r="A31" s="35"/>
      <c r="B31" s="280"/>
      <c r="C31" s="281"/>
      <c r="D31" s="281"/>
      <c r="E31" s="281"/>
      <c r="F31" s="281"/>
      <c r="G31" s="281"/>
      <c r="H31" s="282"/>
    </row>
  </sheetData>
  <sheetProtection algorithmName="SHA-512" hashValue="MlXOIsgiHCiCiXZTQ65+vLkuzh11AEhE3U1EdYaf+RSiLVP9YjFXYEdpTAp6o4xrK9I8qhpofCKbQASPrmfoSQ==" saltValue="bRGCuAB458cEjyyCBZFOjg==" spinCount="100000" sheet="1" objects="1" scenarios="1"/>
  <mergeCells count="21">
    <mergeCell ref="G20:I20"/>
    <mergeCell ref="G19:I19"/>
    <mergeCell ref="G18:I18"/>
    <mergeCell ref="A20:C20"/>
    <mergeCell ref="A21:B21"/>
    <mergeCell ref="A22:B22"/>
    <mergeCell ref="B25:H31"/>
    <mergeCell ref="G22:I22"/>
    <mergeCell ref="G21:I21"/>
    <mergeCell ref="A1:I1"/>
    <mergeCell ref="A2:I2"/>
    <mergeCell ref="A3:I3"/>
    <mergeCell ref="B4:H9"/>
    <mergeCell ref="A12:D12"/>
    <mergeCell ref="A14:D14"/>
    <mergeCell ref="A19:C19"/>
    <mergeCell ref="G17:I17"/>
    <mergeCell ref="G16:I16"/>
    <mergeCell ref="G12:I12"/>
    <mergeCell ref="A17:B17"/>
    <mergeCell ref="A18:C18"/>
  </mergeCells>
  <dataValidations count="5">
    <dataValidation allowBlank="1" showInputMessage="1" showErrorMessage="1" promptTitle="Substantial Completion" prompt="Before requesting an inspection, the contractor must provide the project coordinator with photographic documentation that represents a sample of teh completed work to be inspected. This ensures that inspections are conducted on fully completed work. " sqref="G20:I20" xr:uid="{9486DA2E-1C97-4A75-AAE0-C8ECF4E9EED4}"/>
    <dataValidation allowBlank="1" showInputMessage="1" showErrorMessage="1" promptTitle="Inventory Delivery Date " prompt="If materials require manufacturing, shipping, etc., and are not available locally, provide the time when antipcated delivery will take place. " sqref="G16:I16" xr:uid="{3A7FA466-2C0B-4AAD-9E6A-A08141CFC1B4}"/>
    <dataValidation type="list" allowBlank="1" showInputMessage="1" showErrorMessage="1" promptTitle="Inventory Verified" prompt="As the bidding Firm, have you verified the delivery date with your suppliers?" sqref="G17:I17" xr:uid="{58E37F04-9742-4C67-87B1-883F6E896897}">
      <formula1>"Yes, No"</formula1>
    </dataValidation>
    <dataValidation allowBlank="1" showInputMessage="1" showErrorMessage="1" promptTitle="Projected Start Date" prompt="The date in which you have installation crews onsite, property management coordination has taken place with anticipated entry dates for units that has allowed 48 hour posting to tenants per WA RCW." sqref="G18:I18" xr:uid="{0F212A82-6CB3-46D7-AD98-6C6FE5A76EB0}"/>
    <dataValidation allowBlank="1" showInputMessage="1" showErrorMessage="1" promptTitle="Completion Date" prompt="The date in which all correct invoices have been submitted for payment, all work has been completed and crews will be offsite. NOC will be generated once this has taken place and all invoices are paid. " sqref="G22:I22" xr:uid="{A0DEAD1C-F59B-4E27-BF9D-A9DA8397AB82}"/>
  </dataValidations>
  <pageMargins left="0.7" right="0.7" top="0.75" bottom="0.75" header="0.3" footer="0.3"/>
  <pageSetup scale="83" fitToHeight="0" orientation="portrait" horizontalDpi="204" verticalDpi="192" r:id="rId1"/>
  <headerFooter>
    <oddHeader xml:space="preserve">&amp;C&amp;"-,Bold"&amp;16INSTALLATION SCHEDULE&amp;"-,Regular"&amp;12
</oddHeader>
    <oddFooter>&amp;L&amp;12EXHIBIT C&amp;CInstallation Schedule &amp;RPage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8ECD-ECC1-48AD-86DF-95E7DBD037AE}">
  <sheetPr>
    <pageSetUpPr fitToPage="1"/>
  </sheetPr>
  <dimension ref="A1:J31"/>
  <sheetViews>
    <sheetView tabSelected="1" view="pageLayout" zoomScale="80" zoomScaleNormal="100" zoomScalePageLayoutView="80" workbookViewId="0">
      <selection activeCell="A16" sqref="A16"/>
    </sheetView>
  </sheetViews>
  <sheetFormatPr defaultColWidth="9" defaultRowHeight="15.75"/>
  <cols>
    <col min="1" max="1" width="9.125" style="2" customWidth="1"/>
    <col min="2" max="2" width="18.625" style="2" customWidth="1"/>
    <col min="3" max="3" width="26.75" style="2" customWidth="1"/>
    <col min="4" max="4" width="4.375" style="2" customWidth="1"/>
    <col min="5" max="5" width="16.75" style="2" customWidth="1"/>
    <col min="6" max="6" width="10.625" style="2" customWidth="1"/>
    <col min="7" max="7" width="0.125" style="2" customWidth="1"/>
    <col min="8" max="8" width="9" style="2"/>
    <col min="9" max="9" width="16" style="2" customWidth="1"/>
    <col min="10" max="10" width="13.625" style="2" customWidth="1"/>
    <col min="11" max="16384" width="9" style="2"/>
  </cols>
  <sheetData>
    <row r="1" spans="1:10" ht="32.25" customHeight="1">
      <c r="A1" s="184" t="s">
        <v>15</v>
      </c>
      <c r="B1" s="184"/>
      <c r="C1" s="184"/>
      <c r="D1" s="184"/>
      <c r="E1" s="184"/>
      <c r="F1" s="184"/>
      <c r="G1" s="184"/>
      <c r="H1" s="184"/>
      <c r="I1" s="184"/>
      <c r="J1" s="184"/>
    </row>
    <row r="2" spans="1:10" ht="24">
      <c r="A2" s="185" t="str">
        <f>'Base Bid'!A3</f>
        <v>BRITTANY PARK</v>
      </c>
      <c r="B2" s="185"/>
      <c r="C2" s="185"/>
      <c r="D2" s="185"/>
      <c r="E2" s="185"/>
      <c r="F2" s="185"/>
      <c r="G2" s="185"/>
      <c r="H2" s="185"/>
      <c r="I2" s="185"/>
      <c r="J2" s="185"/>
    </row>
    <row r="3" spans="1:10" ht="24">
      <c r="A3" s="185" t="str">
        <f>'Base Bid'!A4</f>
        <v>18265 First Avenue South, Normandy Park, WA 98148</v>
      </c>
      <c r="B3" s="185"/>
      <c r="C3" s="185"/>
      <c r="D3" s="185"/>
      <c r="E3" s="185"/>
      <c r="F3" s="185"/>
      <c r="G3" s="185"/>
      <c r="H3" s="185"/>
      <c r="I3" s="185"/>
      <c r="J3" s="185"/>
    </row>
    <row r="4" spans="1:10" ht="15.75" customHeight="1">
      <c r="A4" s="33"/>
      <c r="B4" s="284" t="s">
        <v>96</v>
      </c>
      <c r="C4" s="284"/>
      <c r="D4" s="284"/>
      <c r="E4" s="284"/>
      <c r="F4" s="284"/>
      <c r="G4" s="284"/>
      <c r="H4" s="284"/>
      <c r="I4" s="284"/>
    </row>
    <row r="5" spans="1:10" ht="15.75" customHeight="1">
      <c r="A5" s="33"/>
      <c r="B5" s="284"/>
      <c r="C5" s="284"/>
      <c r="D5" s="284"/>
      <c r="E5" s="284"/>
      <c r="F5" s="284"/>
      <c r="G5" s="284"/>
      <c r="H5" s="284"/>
      <c r="I5" s="284"/>
    </row>
    <row r="6" spans="1:10" ht="15.75" customHeight="1">
      <c r="A6" s="33"/>
      <c r="B6" s="284"/>
      <c r="C6" s="284"/>
      <c r="D6" s="284"/>
      <c r="E6" s="284"/>
      <c r="F6" s="284"/>
      <c r="G6" s="284"/>
      <c r="H6" s="284"/>
      <c r="I6" s="284"/>
    </row>
    <row r="7" spans="1:10" ht="15.75" customHeight="1">
      <c r="A7" s="33"/>
      <c r="B7" s="284"/>
      <c r="C7" s="284"/>
      <c r="D7" s="284"/>
      <c r="E7" s="284"/>
      <c r="F7" s="284"/>
      <c r="G7" s="284"/>
      <c r="H7" s="284"/>
      <c r="I7" s="284"/>
    </row>
    <row r="8" spans="1:10" ht="15.75" customHeight="1">
      <c r="A8" s="33"/>
      <c r="B8" s="284"/>
      <c r="C8" s="284"/>
      <c r="D8" s="284"/>
      <c r="E8" s="284"/>
      <c r="F8" s="284"/>
      <c r="G8" s="284"/>
      <c r="H8" s="284"/>
      <c r="I8" s="284"/>
    </row>
    <row r="9" spans="1:10" ht="15.75" customHeight="1">
      <c r="A9" s="33"/>
      <c r="B9" s="284"/>
      <c r="C9" s="284"/>
      <c r="D9" s="284"/>
      <c r="E9" s="284"/>
      <c r="F9" s="284"/>
      <c r="G9" s="284"/>
      <c r="H9" s="284"/>
      <c r="I9" s="284"/>
    </row>
    <row r="10" spans="1:10" ht="15.75" customHeight="1">
      <c r="A10" s="33"/>
      <c r="B10" s="33"/>
      <c r="C10" s="33"/>
      <c r="D10" s="33"/>
      <c r="E10" s="33"/>
      <c r="F10" s="33"/>
      <c r="G10" s="33"/>
      <c r="H10" s="33"/>
    </row>
    <row r="11" spans="1:10">
      <c r="A11"/>
      <c r="B11" s="1"/>
      <c r="C11" s="1"/>
      <c r="D11" s="1"/>
      <c r="E11" s="1"/>
      <c r="F11" s="1"/>
      <c r="G11" s="1"/>
    </row>
    <row r="12" spans="1:10" ht="21">
      <c r="A12" s="43" t="s">
        <v>97</v>
      </c>
      <c r="B12" s="43"/>
      <c r="C12" s="43"/>
      <c r="D12" s="43"/>
      <c r="E12" s="43"/>
      <c r="F12" s="40"/>
      <c r="G12" s="40"/>
      <c r="H12" s="44"/>
      <c r="I12" s="44"/>
      <c r="J12" s="44"/>
    </row>
    <row r="13" spans="1:10" ht="18.75">
      <c r="B13" s="9"/>
      <c r="C13" s="31"/>
      <c r="D13" s="31"/>
      <c r="E13" s="31"/>
      <c r="F13" s="31"/>
      <c r="G13" s="32"/>
      <c r="H13" s="17"/>
    </row>
    <row r="14" spans="1:10" ht="18.75">
      <c r="A14" s="8" t="s">
        <v>98</v>
      </c>
      <c r="B14" s="9"/>
      <c r="C14" s="31"/>
      <c r="D14" s="31"/>
      <c r="E14" s="31" t="s">
        <v>99</v>
      </c>
      <c r="G14" s="32"/>
      <c r="H14" s="17"/>
      <c r="I14" s="31" t="s">
        <v>100</v>
      </c>
    </row>
    <row r="15" spans="1:10">
      <c r="A15" s="287"/>
      <c r="B15" s="287"/>
      <c r="C15" s="287"/>
      <c r="D15" s="45"/>
      <c r="E15" s="287"/>
      <c r="F15" s="287"/>
      <c r="G15" s="287"/>
      <c r="H15" s="46"/>
      <c r="I15" s="287"/>
      <c r="J15" s="287"/>
    </row>
    <row r="16" spans="1:10" ht="18.75">
      <c r="A16" s="287"/>
      <c r="B16" s="287"/>
      <c r="C16" s="287"/>
      <c r="D16" s="31"/>
      <c r="E16" s="287"/>
      <c r="F16" s="287"/>
      <c r="G16" s="287"/>
      <c r="H16" s="46"/>
      <c r="I16" s="287"/>
      <c r="J16" s="287"/>
    </row>
    <row r="17" spans="1:10" ht="18.75">
      <c r="A17" s="287"/>
      <c r="B17" s="287"/>
      <c r="C17" s="287"/>
      <c r="D17" s="31"/>
      <c r="E17" s="287"/>
      <c r="F17" s="287"/>
      <c r="G17" s="287"/>
      <c r="H17" s="46"/>
      <c r="I17" s="287"/>
      <c r="J17" s="287"/>
    </row>
    <row r="18" spans="1:10" ht="18.75">
      <c r="A18" s="287"/>
      <c r="B18" s="287"/>
      <c r="C18" s="287"/>
      <c r="D18" s="31"/>
      <c r="E18" s="287"/>
      <c r="F18" s="287"/>
      <c r="G18" s="287"/>
      <c r="H18" s="46"/>
      <c r="I18" s="287"/>
      <c r="J18" s="287"/>
    </row>
    <row r="19" spans="1:10">
      <c r="A19" s="287"/>
      <c r="B19" s="287"/>
      <c r="C19" s="287"/>
      <c r="D19" s="3"/>
      <c r="E19" s="287"/>
      <c r="F19" s="287"/>
      <c r="G19" s="287"/>
      <c r="H19" s="7"/>
      <c r="I19" s="287"/>
      <c r="J19" s="287"/>
    </row>
    <row r="20" spans="1:10">
      <c r="A20" s="287"/>
      <c r="B20" s="287"/>
      <c r="C20" s="287"/>
      <c r="E20" s="287"/>
      <c r="F20" s="287"/>
      <c r="G20" s="287"/>
      <c r="I20" s="287"/>
      <c r="J20" s="287"/>
    </row>
    <row r="21" spans="1:10">
      <c r="A21" s="287"/>
      <c r="B21" s="287"/>
      <c r="C21" s="287"/>
      <c r="E21" s="287"/>
      <c r="F21" s="287"/>
      <c r="G21" s="287"/>
      <c r="I21" s="287"/>
      <c r="J21" s="287"/>
    </row>
    <row r="22" spans="1:10">
      <c r="A22" s="287"/>
      <c r="B22" s="287"/>
      <c r="C22" s="287"/>
      <c r="E22" s="287"/>
      <c r="F22" s="287"/>
      <c r="G22" s="287"/>
      <c r="I22" s="287"/>
      <c r="J22" s="287"/>
    </row>
    <row r="23" spans="1:10">
      <c r="A23" s="47"/>
      <c r="B23" s="47"/>
      <c r="C23" s="47"/>
      <c r="E23" s="47"/>
      <c r="F23" s="47"/>
      <c r="G23" s="47"/>
      <c r="I23" s="47"/>
      <c r="J23" s="47"/>
    </row>
    <row r="24" spans="1:10">
      <c r="A24" s="47"/>
      <c r="B24" s="47"/>
      <c r="C24" s="47"/>
      <c r="E24" s="47"/>
      <c r="F24" s="47"/>
      <c r="G24" s="47"/>
      <c r="I24" s="47"/>
      <c r="J24" s="47"/>
    </row>
    <row r="25" spans="1:10">
      <c r="A25" s="47"/>
      <c r="B25" s="47"/>
      <c r="C25" s="47"/>
      <c r="E25" s="47"/>
      <c r="F25" s="47"/>
      <c r="G25" s="47"/>
      <c r="I25" s="47"/>
      <c r="J25" s="47"/>
    </row>
    <row r="26" spans="1:10">
      <c r="A26" s="47"/>
      <c r="B26" s="47"/>
      <c r="C26" s="47"/>
      <c r="E26" s="47"/>
      <c r="F26" s="47"/>
      <c r="G26" s="47"/>
      <c r="I26" s="47"/>
      <c r="J26" s="47"/>
    </row>
    <row r="27" spans="1:10">
      <c r="A27" s="47"/>
      <c r="B27" s="47"/>
      <c r="C27" s="47"/>
      <c r="E27" s="47"/>
      <c r="F27" s="47"/>
      <c r="G27" s="47"/>
      <c r="I27" s="47"/>
      <c r="J27" s="47"/>
    </row>
    <row r="28" spans="1:10">
      <c r="A28" s="47"/>
      <c r="B28" s="47"/>
      <c r="C28" s="47"/>
      <c r="E28" s="47"/>
      <c r="F28" s="47"/>
      <c r="G28" s="47"/>
      <c r="I28" s="47"/>
      <c r="J28" s="47"/>
    </row>
    <row r="29" spans="1:10">
      <c r="A29" s="47"/>
      <c r="B29" s="47"/>
      <c r="C29" s="47"/>
      <c r="E29" s="47"/>
      <c r="F29" s="47"/>
      <c r="G29" s="47"/>
      <c r="I29" s="47"/>
      <c r="J29" s="47"/>
    </row>
    <row r="30" spans="1:10">
      <c r="A30" s="47"/>
      <c r="B30" s="47"/>
      <c r="C30" s="47"/>
      <c r="E30" s="47"/>
      <c r="F30" s="47"/>
      <c r="G30" s="47"/>
      <c r="I30" s="47"/>
      <c r="J30" s="47"/>
    </row>
    <row r="31" spans="1:10">
      <c r="A31" s="287"/>
      <c r="B31" s="287"/>
      <c r="C31" s="287"/>
      <c r="E31" s="287"/>
      <c r="F31" s="287"/>
      <c r="G31" s="287"/>
      <c r="I31" s="287"/>
      <c r="J31" s="287"/>
    </row>
  </sheetData>
  <sheetProtection algorithmName="SHA-512" hashValue="CYcE2FZPem2F2L4VyHN+POZYJYgTGrMAhKvsxUEIyYU43+e5fh6sN6D6PgwvhimadN+7RlZgudkDoN4wwvQnZQ==" saltValue="Fp/tDgP/kvGpC4O6SqBCXg==" spinCount="100000" sheet="1" objects="1" scenarios="1"/>
  <mergeCells count="31">
    <mergeCell ref="I21:J21"/>
    <mergeCell ref="I22:J22"/>
    <mergeCell ref="I31:J31"/>
    <mergeCell ref="A31:C31"/>
    <mergeCell ref="E21:G21"/>
    <mergeCell ref="E22:G22"/>
    <mergeCell ref="E31:G31"/>
    <mergeCell ref="A21:C21"/>
    <mergeCell ref="A22:C22"/>
    <mergeCell ref="A16:C16"/>
    <mergeCell ref="I16:J16"/>
    <mergeCell ref="E16:G16"/>
    <mergeCell ref="E17:G17"/>
    <mergeCell ref="E18:G18"/>
    <mergeCell ref="A19:C19"/>
    <mergeCell ref="A20:C20"/>
    <mergeCell ref="A17:C17"/>
    <mergeCell ref="A18:C18"/>
    <mergeCell ref="I17:J17"/>
    <mergeCell ref="I18:J18"/>
    <mergeCell ref="I19:J19"/>
    <mergeCell ref="E19:G19"/>
    <mergeCell ref="E20:G20"/>
    <mergeCell ref="I20:J20"/>
    <mergeCell ref="A1:J1"/>
    <mergeCell ref="A2:J2"/>
    <mergeCell ref="A3:J3"/>
    <mergeCell ref="B4:I9"/>
    <mergeCell ref="A15:C15"/>
    <mergeCell ref="E15:G15"/>
    <mergeCell ref="I15:J15"/>
  </mergeCells>
  <dataValidations disablePrompts="1" count="1">
    <dataValidation type="list" allowBlank="1" showInputMessage="1" showErrorMessage="1" sqref="I15:J31" xr:uid="{7188CFC9-53F6-41E0-B792-BF9655544900}">
      <formula1>"Yes, No"</formula1>
    </dataValidation>
  </dataValidations>
  <pageMargins left="0.7" right="0.7" top="0.75" bottom="0.75" header="0.3" footer="0.3"/>
  <pageSetup scale="94" orientation="landscape" horizontalDpi="204" verticalDpi="192" r:id="rId1"/>
  <headerFooter>
    <oddHeader xml:space="preserve">&amp;C&amp;"-,Bold"&amp;16EQUIPMENT SERVICE INFORMATION&amp;"-,Regular"&amp;12
</oddHeader>
    <oddFooter>&amp;L&amp;12EXHIBIT C&amp;CInstallation Schedule &amp;RPage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3D42-61BA-4B66-ACBB-0288148CB65A}">
  <sheetPr>
    <pageSetUpPr fitToPage="1"/>
  </sheetPr>
  <dimension ref="A1:K55"/>
  <sheetViews>
    <sheetView showWhiteSpace="0" view="pageLayout" topLeftCell="A11" zoomScaleNormal="100" workbookViewId="0">
      <selection activeCell="B25" sqref="B25:E25"/>
    </sheetView>
  </sheetViews>
  <sheetFormatPr defaultRowHeight="15" outlineLevelRow="2"/>
  <cols>
    <col min="1" max="1" width="7.625" customWidth="1"/>
    <col min="5" max="5" width="22.75" customWidth="1"/>
    <col min="8" max="8" width="10.625" customWidth="1"/>
    <col min="9" max="9" width="7.25" customWidth="1"/>
    <col min="10" max="10" width="9.625" customWidth="1"/>
    <col min="11" max="11" width="2.25" customWidth="1"/>
  </cols>
  <sheetData>
    <row r="1" spans="1:11">
      <c r="A1" s="91"/>
      <c r="B1" s="92"/>
      <c r="C1" s="92"/>
      <c r="D1" s="93"/>
      <c r="E1" s="288" t="s">
        <v>101</v>
      </c>
      <c r="F1" s="288"/>
      <c r="G1" s="288"/>
      <c r="H1" s="94"/>
      <c r="I1" s="95"/>
      <c r="J1" s="96"/>
      <c r="K1" s="97"/>
    </row>
    <row r="2" spans="1:11" ht="15" customHeight="1">
      <c r="A2" s="91"/>
      <c r="B2" s="98"/>
      <c r="C2" s="98"/>
      <c r="D2" s="93"/>
      <c r="E2" s="288"/>
      <c r="F2" s="288"/>
      <c r="G2" s="288"/>
      <c r="H2" s="99"/>
      <c r="I2" s="290"/>
      <c r="J2" s="446"/>
      <c r="K2" s="446"/>
    </row>
    <row r="3" spans="1:11" ht="15" customHeight="1">
      <c r="A3" s="91"/>
      <c r="B3" s="100"/>
      <c r="C3" s="100"/>
      <c r="D3" s="93"/>
      <c r="E3" s="288"/>
      <c r="F3" s="288"/>
      <c r="G3" s="288"/>
      <c r="H3" s="99"/>
      <c r="I3" s="291"/>
      <c r="J3" s="292"/>
      <c r="K3" s="446"/>
    </row>
    <row r="4" spans="1:11" ht="15.75" customHeight="1">
      <c r="A4" s="91"/>
      <c r="B4" s="100"/>
      <c r="C4" s="100"/>
      <c r="D4" s="93"/>
      <c r="E4" s="288"/>
      <c r="F4" s="288"/>
      <c r="G4" s="288"/>
      <c r="H4" s="99"/>
      <c r="I4" s="101"/>
      <c r="J4" s="102"/>
    </row>
    <row r="5" spans="1:11" ht="15.75" thickBot="1">
      <c r="A5" s="91"/>
      <c r="B5" s="100"/>
      <c r="C5" s="100"/>
      <c r="D5" s="93"/>
      <c r="E5" s="289"/>
      <c r="F5" s="289"/>
      <c r="G5" s="289"/>
      <c r="H5" s="99"/>
      <c r="I5" s="101"/>
      <c r="J5" s="102"/>
    </row>
    <row r="6" spans="1:11" ht="19.5" thickBot="1">
      <c r="A6" s="293" t="s">
        <v>102</v>
      </c>
      <c r="B6" s="294"/>
      <c r="C6" s="294"/>
      <c r="D6" s="294"/>
      <c r="E6" s="294"/>
      <c r="F6" s="294"/>
      <c r="G6" s="294"/>
      <c r="H6" s="294"/>
      <c r="I6" s="295"/>
      <c r="J6" s="295"/>
      <c r="K6" s="296"/>
    </row>
    <row r="7" spans="1:11" ht="15.75">
      <c r="A7" s="103" t="s">
        <v>60</v>
      </c>
      <c r="B7" s="297" t="s">
        <v>103</v>
      </c>
      <c r="C7" s="298"/>
      <c r="D7" s="299" t="str">
        <f>'Base Bid'!A3</f>
        <v>BRITTANY PARK</v>
      </c>
      <c r="E7" s="300"/>
      <c r="F7" s="104" t="s">
        <v>104</v>
      </c>
      <c r="G7" s="301"/>
      <c r="H7" s="302"/>
      <c r="I7" s="303" t="s">
        <v>105</v>
      </c>
      <c r="J7" s="304"/>
      <c r="K7" s="305"/>
    </row>
    <row r="8" spans="1:11" ht="22.5" customHeight="1">
      <c r="A8" s="103"/>
      <c r="B8" s="297" t="s">
        <v>106</v>
      </c>
      <c r="C8" s="298"/>
      <c r="D8" s="299" t="s">
        <v>107</v>
      </c>
      <c r="E8" s="300"/>
      <c r="F8" s="300"/>
      <c r="G8" s="300"/>
      <c r="H8" s="306"/>
      <c r="I8" s="307">
        <v>0</v>
      </c>
      <c r="J8" s="308"/>
      <c r="K8" s="309"/>
    </row>
    <row r="9" spans="1:11">
      <c r="A9" s="103"/>
      <c r="B9" s="310" t="s">
        <v>108</v>
      </c>
      <c r="C9" s="311"/>
      <c r="D9" s="314"/>
      <c r="E9" s="315"/>
      <c r="F9" s="315"/>
      <c r="G9" s="315"/>
      <c r="H9" s="316"/>
      <c r="I9" s="303" t="s">
        <v>109</v>
      </c>
      <c r="J9" s="304"/>
      <c r="K9" s="305"/>
    </row>
    <row r="10" spans="1:11" ht="15.75" thickBot="1">
      <c r="A10" s="103"/>
      <c r="B10" s="312"/>
      <c r="C10" s="313"/>
      <c r="D10" s="317"/>
      <c r="E10" s="318"/>
      <c r="F10" s="318"/>
      <c r="G10" s="318"/>
      <c r="H10" s="319"/>
      <c r="I10" s="320"/>
      <c r="J10" s="321"/>
      <c r="K10" s="322"/>
    </row>
    <row r="11" spans="1:11">
      <c r="A11" s="105" t="s">
        <v>110</v>
      </c>
      <c r="B11" s="106" t="s">
        <v>111</v>
      </c>
      <c r="C11" s="106"/>
      <c r="D11" s="106"/>
      <c r="E11" s="107"/>
      <c r="F11" s="108" t="s">
        <v>112</v>
      </c>
      <c r="G11" s="109"/>
      <c r="H11" s="110" t="s">
        <v>113</v>
      </c>
      <c r="I11" s="326"/>
      <c r="J11" s="327"/>
      <c r="K11" s="328"/>
    </row>
    <row r="12" spans="1:11" outlineLevel="1">
      <c r="A12" s="329" t="s">
        <v>114</v>
      </c>
      <c r="B12" s="332" t="s">
        <v>115</v>
      </c>
      <c r="C12" s="333"/>
      <c r="D12" s="333"/>
      <c r="E12" s="334"/>
      <c r="F12" s="111">
        <v>0</v>
      </c>
      <c r="G12" s="112" t="s">
        <v>116</v>
      </c>
      <c r="H12" s="113">
        <f>IFERROR(IF(D8="SingleFamily",VLOOKUP(B12,'[1]Worklist Pricing'!C:D,2,FALSE),VLOOKUP(B12,'[1]Worklist Pricing'!F:G,2,FALSE)),0)</f>
        <v>0</v>
      </c>
      <c r="I12" s="114" t="s">
        <v>117</v>
      </c>
      <c r="J12" s="335">
        <f>ROUND(F12*H12,2)</f>
        <v>0</v>
      </c>
      <c r="K12" s="336"/>
    </row>
    <row r="13" spans="1:11" outlineLevel="1">
      <c r="A13" s="330"/>
      <c r="B13" s="323"/>
      <c r="C13" s="324"/>
      <c r="D13" s="324"/>
      <c r="E13" s="325"/>
      <c r="F13" s="115">
        <v>0</v>
      </c>
      <c r="G13" s="116" t="s">
        <v>116</v>
      </c>
      <c r="H13" s="117">
        <f>IFERROR(IF(D9="SingleFamily",VLOOKUP(B13,'[1]Worklist Pricing'!C:D,2,FALSE),VLOOKUP(B13,'[1]Worklist Pricing'!F:G,2,FALSE)),0)</f>
        <v>0</v>
      </c>
      <c r="I13" s="118" t="s">
        <v>117</v>
      </c>
      <c r="J13" s="337">
        <f t="shared" ref="J13:J22" si="0">ROUND(F13*H13,2)</f>
        <v>0</v>
      </c>
      <c r="K13" s="338"/>
    </row>
    <row r="14" spans="1:11" outlineLevel="1">
      <c r="A14" s="330"/>
      <c r="B14" s="323"/>
      <c r="C14" s="324"/>
      <c r="D14" s="324"/>
      <c r="E14" s="325"/>
      <c r="F14" s="115">
        <v>0</v>
      </c>
      <c r="G14" s="116" t="s">
        <v>116</v>
      </c>
      <c r="H14" s="117">
        <f>IFERROR(IF(D10="SingleFamily",VLOOKUP(B14,'[1]Worklist Pricing'!C:D,2,FALSE),VLOOKUP(B14,'[1]Worklist Pricing'!F:G,2,FALSE)),0)</f>
        <v>0</v>
      </c>
      <c r="I14" s="118" t="s">
        <v>117</v>
      </c>
      <c r="J14" s="337">
        <f t="shared" si="0"/>
        <v>0</v>
      </c>
      <c r="K14" s="338"/>
    </row>
    <row r="15" spans="1:11" outlineLevel="1">
      <c r="A15" s="330"/>
      <c r="B15" s="323"/>
      <c r="C15" s="324"/>
      <c r="D15" s="324"/>
      <c r="E15" s="325"/>
      <c r="F15" s="115">
        <v>0</v>
      </c>
      <c r="G15" s="116" t="s">
        <v>116</v>
      </c>
      <c r="H15" s="117">
        <f>IFERROR(IF(D11="SingleFamily",VLOOKUP(B15,'[1]Worklist Pricing'!C:D,2,FALSE),VLOOKUP(B15,'[1]Worklist Pricing'!F:G,2,FALSE)),0)</f>
        <v>0</v>
      </c>
      <c r="I15" s="118" t="s">
        <v>117</v>
      </c>
      <c r="J15" s="337">
        <f t="shared" si="0"/>
        <v>0</v>
      </c>
      <c r="K15" s="338"/>
    </row>
    <row r="16" spans="1:11" ht="15.75" outlineLevel="1" thickBot="1">
      <c r="A16" s="330"/>
      <c r="B16" s="323"/>
      <c r="C16" s="324"/>
      <c r="D16" s="324"/>
      <c r="E16" s="325"/>
      <c r="F16" s="115">
        <v>0</v>
      </c>
      <c r="G16" s="116" t="s">
        <v>116</v>
      </c>
      <c r="H16" s="117">
        <f>IFERROR(IF(D12="SingleFamily",VLOOKUP(B16,'[1]Worklist Pricing'!C:D,2,FALSE),VLOOKUP(B16,'[1]Worklist Pricing'!F:G,2,FALSE)),0)</f>
        <v>0</v>
      </c>
      <c r="I16" s="118" t="s">
        <v>117</v>
      </c>
      <c r="J16" s="337">
        <f t="shared" si="0"/>
        <v>0</v>
      </c>
      <c r="K16" s="338"/>
    </row>
    <row r="17" spans="1:11" ht="15.75" hidden="1" outlineLevel="2" thickBot="1">
      <c r="A17" s="330"/>
      <c r="B17" s="323"/>
      <c r="C17" s="324"/>
      <c r="D17" s="324"/>
      <c r="E17" s="325"/>
      <c r="F17" s="115">
        <v>0</v>
      </c>
      <c r="G17" s="116" t="s">
        <v>116</v>
      </c>
      <c r="H17" s="120">
        <f>IFERROR(IF(D13="SingleFamily",VLOOKUP(B17,'[1]Worklist Pricing'!C:D,2,FALSE),VLOOKUP(B17,'[1]Worklist Pricing'!F:G,2,FALSE)),0)</f>
        <v>0</v>
      </c>
      <c r="I17" s="118" t="s">
        <v>117</v>
      </c>
      <c r="J17" s="119">
        <f t="shared" si="0"/>
        <v>0</v>
      </c>
      <c r="K17" s="121"/>
    </row>
    <row r="18" spans="1:11" ht="15.75" hidden="1" outlineLevel="2" thickBot="1">
      <c r="A18" s="330"/>
      <c r="B18" s="323"/>
      <c r="C18" s="324"/>
      <c r="D18" s="324"/>
      <c r="E18" s="325"/>
      <c r="F18" s="115">
        <v>0</v>
      </c>
      <c r="G18" s="116" t="s">
        <v>116</v>
      </c>
      <c r="H18" s="120">
        <f>IFERROR(IF(D14="SingleFamily",VLOOKUP(B18,'[1]Worklist Pricing'!C:D,2,FALSE),VLOOKUP(B18,'[1]Worklist Pricing'!F:G,2,FALSE)),0)</f>
        <v>0</v>
      </c>
      <c r="I18" s="118" t="s">
        <v>117</v>
      </c>
      <c r="J18" s="119">
        <f t="shared" si="0"/>
        <v>0</v>
      </c>
      <c r="K18" s="121"/>
    </row>
    <row r="19" spans="1:11" ht="15.75" hidden="1" outlineLevel="2" thickBot="1">
      <c r="A19" s="330"/>
      <c r="B19" s="323"/>
      <c r="C19" s="324"/>
      <c r="D19" s="324"/>
      <c r="E19" s="325"/>
      <c r="F19" s="115">
        <v>0</v>
      </c>
      <c r="G19" s="116" t="s">
        <v>116</v>
      </c>
      <c r="H19" s="120">
        <f>IFERROR(IF(D15="SingleFamily",VLOOKUP(B19,'[1]Worklist Pricing'!C:D,2,FALSE),VLOOKUP(B19,'[1]Worklist Pricing'!F:G,2,FALSE)),0)</f>
        <v>0</v>
      </c>
      <c r="I19" s="118" t="s">
        <v>117</v>
      </c>
      <c r="J19" s="119">
        <f t="shared" si="0"/>
        <v>0</v>
      </c>
      <c r="K19" s="121"/>
    </row>
    <row r="20" spans="1:11" ht="15.75" hidden="1" outlineLevel="2" thickBot="1">
      <c r="A20" s="330"/>
      <c r="B20" s="323"/>
      <c r="C20" s="324"/>
      <c r="D20" s="324"/>
      <c r="E20" s="325"/>
      <c r="F20" s="115">
        <v>0</v>
      </c>
      <c r="G20" s="116" t="s">
        <v>116</v>
      </c>
      <c r="H20" s="120">
        <f>IFERROR(IF(D16="SingleFamily",VLOOKUP(B20,'[1]Worklist Pricing'!C:D,2,FALSE),VLOOKUP(B20,'[1]Worklist Pricing'!F:G,2,FALSE)),0)</f>
        <v>0</v>
      </c>
      <c r="I20" s="118" t="s">
        <v>117</v>
      </c>
      <c r="J20" s="119">
        <f t="shared" si="0"/>
        <v>0</v>
      </c>
      <c r="K20" s="121"/>
    </row>
    <row r="21" spans="1:11" ht="15.75" hidden="1" outlineLevel="2" thickBot="1">
      <c r="A21" s="330"/>
      <c r="B21" s="323"/>
      <c r="C21" s="324"/>
      <c r="D21" s="324"/>
      <c r="E21" s="325"/>
      <c r="F21" s="115">
        <v>0</v>
      </c>
      <c r="G21" s="116" t="s">
        <v>116</v>
      </c>
      <c r="H21" s="120">
        <f>IFERROR(IF(D17="SingleFamily",VLOOKUP(B21,'[1]Worklist Pricing'!C:D,2,FALSE),VLOOKUP(B21,'[1]Worklist Pricing'!F:G,2,FALSE)),0)</f>
        <v>0</v>
      </c>
      <c r="I21" s="118" t="s">
        <v>117</v>
      </c>
      <c r="J21" s="119">
        <f t="shared" si="0"/>
        <v>0</v>
      </c>
      <c r="K21" s="121"/>
    </row>
    <row r="22" spans="1:11" ht="15.75" hidden="1" outlineLevel="2" thickBot="1">
      <c r="A22" s="330"/>
      <c r="B22" s="339"/>
      <c r="C22" s="340"/>
      <c r="D22" s="340"/>
      <c r="E22" s="341"/>
      <c r="F22" s="122">
        <v>0</v>
      </c>
      <c r="G22" s="123" t="s">
        <v>116</v>
      </c>
      <c r="H22" s="124">
        <f>IFERROR(IF(D18="SingleFamily",VLOOKUP(B22,'[1]Worklist Pricing'!C:D,2,FALSE),VLOOKUP(B22,'[1]Worklist Pricing'!F:G,2,FALSE)),0)</f>
        <v>0</v>
      </c>
      <c r="I22" s="125" t="s">
        <v>117</v>
      </c>
      <c r="J22" s="126">
        <f t="shared" si="0"/>
        <v>0</v>
      </c>
      <c r="K22" s="127"/>
    </row>
    <row r="23" spans="1:11" ht="42.75" customHeight="1" outlineLevel="1" collapsed="1" thickBot="1">
      <c r="A23" s="331"/>
      <c r="B23" s="342" t="s">
        <v>118</v>
      </c>
      <c r="C23" s="343"/>
      <c r="D23" s="343"/>
      <c r="E23" s="343"/>
      <c r="F23" s="343"/>
      <c r="G23" s="344"/>
      <c r="H23" s="128" t="s">
        <v>119</v>
      </c>
      <c r="I23" s="129" t="s">
        <v>117</v>
      </c>
      <c r="J23" s="345">
        <f>SUM(J12:J17)</f>
        <v>0</v>
      </c>
      <c r="K23" s="346"/>
    </row>
    <row r="24" spans="1:11">
      <c r="A24" s="130" t="s">
        <v>120</v>
      </c>
      <c r="B24" s="347" t="s">
        <v>121</v>
      </c>
      <c r="C24" s="347"/>
      <c r="D24" s="347"/>
      <c r="E24" s="347"/>
      <c r="F24" s="131" t="s">
        <v>122</v>
      </c>
      <c r="G24" s="132"/>
      <c r="H24" s="131" t="s">
        <v>123</v>
      </c>
      <c r="I24" s="348"/>
      <c r="J24" s="349"/>
      <c r="K24" s="350"/>
    </row>
    <row r="25" spans="1:11">
      <c r="A25" s="351" t="s">
        <v>124</v>
      </c>
      <c r="B25" s="339" t="s">
        <v>125</v>
      </c>
      <c r="C25" s="340"/>
      <c r="D25" s="340"/>
      <c r="E25" s="341"/>
      <c r="F25" s="133">
        <v>0</v>
      </c>
      <c r="G25" s="134" t="s">
        <v>116</v>
      </c>
      <c r="H25" s="135" t="str">
        <f>VLOOKUP(B25,'[1]Journey level wages 2.3.26'!B:D,3,FALSE)</f>
        <v xml:space="preserve"> Wage</v>
      </c>
      <c r="I25" s="136" t="s">
        <v>117</v>
      </c>
      <c r="J25" s="354">
        <f>IFERROR(F25*H25,0)</f>
        <v>0</v>
      </c>
      <c r="K25" s="355"/>
    </row>
    <row r="26" spans="1:11">
      <c r="A26" s="352"/>
      <c r="B26" s="323" t="s">
        <v>125</v>
      </c>
      <c r="C26" s="324"/>
      <c r="D26" s="324"/>
      <c r="E26" s="325"/>
      <c r="F26" s="137">
        <v>0</v>
      </c>
      <c r="G26" s="116" t="s">
        <v>116</v>
      </c>
      <c r="H26" s="138" t="str">
        <f>VLOOKUP(B26,'[1]Journey level wages 2.3.26'!B:D,3,FALSE)</f>
        <v xml:space="preserve"> Wage</v>
      </c>
      <c r="I26" s="139" t="s">
        <v>117</v>
      </c>
      <c r="J26" s="356">
        <f t="shared" ref="J26:J29" si="1">IFERROR(F26*H26,0)</f>
        <v>0</v>
      </c>
      <c r="K26" s="357"/>
    </row>
    <row r="27" spans="1:11">
      <c r="A27" s="352"/>
      <c r="B27" s="323" t="s">
        <v>125</v>
      </c>
      <c r="C27" s="324"/>
      <c r="D27" s="324"/>
      <c r="E27" s="325"/>
      <c r="F27" s="137">
        <v>0</v>
      </c>
      <c r="G27" s="116" t="s">
        <v>116</v>
      </c>
      <c r="H27" s="138" t="str">
        <f>VLOOKUP(B27,'[1]Journey level wages 2.3.26'!B:D,3,FALSE)</f>
        <v xml:space="preserve"> Wage</v>
      </c>
      <c r="I27" s="139" t="s">
        <v>117</v>
      </c>
      <c r="J27" s="356">
        <f t="shared" si="1"/>
        <v>0</v>
      </c>
      <c r="K27" s="357"/>
    </row>
    <row r="28" spans="1:11">
      <c r="A28" s="352"/>
      <c r="B28" s="323" t="s">
        <v>125</v>
      </c>
      <c r="C28" s="324"/>
      <c r="D28" s="324"/>
      <c r="E28" s="325"/>
      <c r="F28" s="137">
        <v>0</v>
      </c>
      <c r="G28" s="116" t="s">
        <v>116</v>
      </c>
      <c r="H28" s="138" t="str">
        <f>VLOOKUP(B28,'[1]Journey level wages 2.3.26'!B:D,3,FALSE)</f>
        <v xml:space="preserve"> Wage</v>
      </c>
      <c r="I28" s="139" t="s">
        <v>117</v>
      </c>
      <c r="J28" s="356">
        <f t="shared" si="1"/>
        <v>0</v>
      </c>
      <c r="K28" s="357"/>
    </row>
    <row r="29" spans="1:11">
      <c r="A29" s="352"/>
      <c r="B29" s="339" t="s">
        <v>125</v>
      </c>
      <c r="C29" s="340"/>
      <c r="D29" s="340"/>
      <c r="E29" s="341"/>
      <c r="F29" s="137">
        <v>0</v>
      </c>
      <c r="G29" s="116" t="s">
        <v>116</v>
      </c>
      <c r="H29" s="138" t="str">
        <f>VLOOKUP(B29,'[1]Journey level wages 2.3.26'!B:D,3,FALSE)</f>
        <v xml:space="preserve"> Wage</v>
      </c>
      <c r="I29" s="140" t="s">
        <v>117</v>
      </c>
      <c r="J29" s="358">
        <f t="shared" si="1"/>
        <v>0</v>
      </c>
      <c r="K29" s="359"/>
    </row>
    <row r="30" spans="1:11" ht="16.5" thickBot="1">
      <c r="A30" s="352"/>
      <c r="B30" s="360" t="s">
        <v>126</v>
      </c>
      <c r="C30" s="360"/>
      <c r="D30" s="360"/>
      <c r="E30" s="360"/>
      <c r="F30" s="360"/>
      <c r="G30" s="360"/>
      <c r="H30" s="361"/>
      <c r="I30" s="141" t="s">
        <v>117</v>
      </c>
      <c r="J30" s="362">
        <f>SUM(J25:J29)*0.35</f>
        <v>0</v>
      </c>
      <c r="K30" s="363"/>
    </row>
    <row r="31" spans="1:11" ht="46.15" customHeight="1" thickTop="1" thickBot="1">
      <c r="A31" s="353"/>
      <c r="B31" s="364" t="s">
        <v>127</v>
      </c>
      <c r="C31" s="365"/>
      <c r="D31" s="365"/>
      <c r="E31" s="365"/>
      <c r="F31" s="365"/>
      <c r="G31" s="366"/>
      <c r="H31" s="128" t="s">
        <v>128</v>
      </c>
      <c r="I31" s="142" t="s">
        <v>117</v>
      </c>
      <c r="J31" s="367">
        <f>SUM(J25:J30)</f>
        <v>0</v>
      </c>
      <c r="K31" s="368"/>
    </row>
    <row r="32" spans="1:11">
      <c r="A32" s="130" t="s">
        <v>129</v>
      </c>
      <c r="B32" s="382" t="s">
        <v>130</v>
      </c>
      <c r="C32" s="382"/>
      <c r="D32" s="383"/>
      <c r="E32" s="383"/>
      <c r="F32" s="383"/>
      <c r="G32" s="383"/>
      <c r="H32" s="383"/>
      <c r="I32" s="384"/>
      <c r="J32" s="385"/>
      <c r="K32" s="386"/>
    </row>
    <row r="33" spans="1:11">
      <c r="A33" s="143"/>
      <c r="B33" s="369" t="s">
        <v>131</v>
      </c>
      <c r="C33" s="370"/>
      <c r="D33" s="371"/>
      <c r="E33" s="372"/>
      <c r="F33" s="372"/>
      <c r="G33" s="372"/>
      <c r="H33" s="373"/>
      <c r="I33" s="144" t="s">
        <v>117</v>
      </c>
      <c r="J33" s="374">
        <v>0</v>
      </c>
      <c r="K33" s="375"/>
    </row>
    <row r="34" spans="1:11">
      <c r="A34" s="143"/>
      <c r="B34" s="369"/>
      <c r="C34" s="370"/>
      <c r="D34" s="371"/>
      <c r="E34" s="372"/>
      <c r="F34" s="372"/>
      <c r="G34" s="372"/>
      <c r="H34" s="373"/>
      <c r="I34" s="145" t="s">
        <v>117</v>
      </c>
      <c r="J34" s="376">
        <v>0</v>
      </c>
      <c r="K34" s="377"/>
    </row>
    <row r="35" spans="1:11" ht="18.600000000000001" customHeight="1" thickBot="1">
      <c r="A35" s="143"/>
      <c r="B35" s="369"/>
      <c r="C35" s="370"/>
      <c r="D35" s="378"/>
      <c r="E35" s="379"/>
      <c r="F35" s="379"/>
      <c r="G35" s="380"/>
      <c r="H35" s="381"/>
      <c r="I35" s="145" t="s">
        <v>117</v>
      </c>
      <c r="J35" s="376">
        <v>0</v>
      </c>
      <c r="K35" s="377"/>
    </row>
    <row r="36" spans="1:11" ht="18.600000000000001" customHeight="1" thickBot="1">
      <c r="A36" s="143"/>
      <c r="B36" s="387" t="s">
        <v>132</v>
      </c>
      <c r="C36" s="388"/>
      <c r="D36" s="389"/>
      <c r="E36" s="390"/>
      <c r="F36" s="390"/>
      <c r="G36" s="391">
        <v>0</v>
      </c>
      <c r="H36" s="392"/>
      <c r="I36" s="146" t="s">
        <v>117</v>
      </c>
      <c r="J36" s="393">
        <f>G36</f>
        <v>0</v>
      </c>
      <c r="K36" s="394"/>
    </row>
    <row r="37" spans="1:11" ht="27.75" thickBot="1">
      <c r="A37" s="147" t="s">
        <v>133</v>
      </c>
      <c r="B37" s="342"/>
      <c r="C37" s="343"/>
      <c r="D37" s="343"/>
      <c r="E37" s="343"/>
      <c r="F37" s="343"/>
      <c r="G37" s="344"/>
      <c r="H37" s="148" t="s">
        <v>134</v>
      </c>
      <c r="I37" s="129" t="s">
        <v>117</v>
      </c>
      <c r="J37" s="345">
        <f>SUM(J33:J36)</f>
        <v>0</v>
      </c>
      <c r="K37" s="346"/>
    </row>
    <row r="38" spans="1:11" ht="16.5" thickBot="1">
      <c r="A38" s="149">
        <v>4</v>
      </c>
      <c r="B38" s="395" t="s">
        <v>135</v>
      </c>
      <c r="C38" s="396"/>
      <c r="D38" s="396"/>
      <c r="E38" s="396"/>
      <c r="F38" s="396"/>
      <c r="G38" s="396"/>
      <c r="H38" s="396"/>
      <c r="I38" s="150" t="s">
        <v>117</v>
      </c>
      <c r="J38" s="397">
        <f>SUM(J33:J35)*0.25</f>
        <v>0</v>
      </c>
      <c r="K38" s="398"/>
    </row>
    <row r="39" spans="1:11" ht="15.75">
      <c r="A39" s="151">
        <v>5</v>
      </c>
      <c r="B39" s="399" t="s">
        <v>136</v>
      </c>
      <c r="C39" s="399"/>
      <c r="D39" s="399"/>
      <c r="E39" s="399"/>
      <c r="F39" s="399"/>
      <c r="G39" s="399"/>
      <c r="H39" s="399"/>
      <c r="I39" s="152" t="s">
        <v>117</v>
      </c>
      <c r="J39" s="400">
        <f>((J31)+(J37)+(J38))*0.14</f>
        <v>0</v>
      </c>
      <c r="K39" s="401"/>
    </row>
    <row r="40" spans="1:11" ht="15.75" thickBot="1">
      <c r="A40" s="153"/>
      <c r="B40" s="402"/>
      <c r="C40" s="402"/>
      <c r="D40" s="402"/>
      <c r="E40" s="402"/>
      <c r="F40" s="154"/>
      <c r="G40" s="154"/>
      <c r="H40" s="154"/>
      <c r="I40" s="403"/>
      <c r="J40" s="404"/>
      <c r="K40" s="405"/>
    </row>
    <row r="41" spans="1:11" ht="19.5" thickBot="1">
      <c r="A41" s="155">
        <v>6</v>
      </c>
      <c r="B41" s="407"/>
      <c r="C41" s="408"/>
      <c r="D41" s="409"/>
      <c r="E41" s="410" t="s">
        <v>137</v>
      </c>
      <c r="F41" s="411"/>
      <c r="G41" s="412" t="s">
        <v>138</v>
      </c>
      <c r="H41" s="413"/>
      <c r="I41" s="156" t="s">
        <v>117</v>
      </c>
      <c r="J41" s="414">
        <f>J23+J31+J37+J39+J38</f>
        <v>0</v>
      </c>
      <c r="K41" s="415"/>
    </row>
    <row r="42" spans="1:11" ht="19.5" thickBot="1">
      <c r="A42" s="157" t="s">
        <v>139</v>
      </c>
      <c r="B42" s="416" t="s">
        <v>140</v>
      </c>
      <c r="C42" s="417"/>
      <c r="D42" s="409"/>
      <c r="E42" s="409"/>
      <c r="F42" s="418"/>
      <c r="G42" s="419"/>
      <c r="H42" s="420"/>
      <c r="I42" s="158" t="s">
        <v>117</v>
      </c>
      <c r="J42" s="421">
        <v>0</v>
      </c>
      <c r="K42" s="422"/>
    </row>
    <row r="43" spans="1:11" ht="19.5" thickBot="1">
      <c r="A43" s="157" t="s">
        <v>141</v>
      </c>
      <c r="B43" s="416" t="s">
        <v>142</v>
      </c>
      <c r="C43" s="417"/>
      <c r="D43" s="409"/>
      <c r="E43" s="409"/>
      <c r="F43" s="418"/>
      <c r="G43" s="419"/>
      <c r="H43" s="420"/>
      <c r="I43" s="158" t="s">
        <v>117</v>
      </c>
      <c r="J43" s="421">
        <v>0</v>
      </c>
      <c r="K43" s="422"/>
    </row>
    <row r="44" spans="1:11" ht="19.5" thickBot="1">
      <c r="A44" s="159" t="s">
        <v>143</v>
      </c>
      <c r="B44" s="423" t="s">
        <v>144</v>
      </c>
      <c r="C44" s="423"/>
      <c r="D44" s="423"/>
      <c r="E44" s="423"/>
      <c r="F44" s="423"/>
      <c r="G44" s="423"/>
      <c r="H44" s="423"/>
      <c r="I44" s="424">
        <f>J41+J42+J43</f>
        <v>0</v>
      </c>
      <c r="J44" s="425"/>
      <c r="K44" s="426"/>
    </row>
    <row r="45" spans="1:11">
      <c r="A45" s="160"/>
      <c r="B45" s="406" t="s">
        <v>145</v>
      </c>
      <c r="C45" s="406"/>
      <c r="D45" s="160"/>
      <c r="E45" s="161"/>
      <c r="F45" s="162" t="s">
        <v>146</v>
      </c>
      <c r="G45" s="162"/>
      <c r="H45" s="160"/>
      <c r="I45" s="160"/>
      <c r="J45" s="161"/>
      <c r="K45" s="161"/>
    </row>
    <row r="46" spans="1:11" ht="15" customHeight="1">
      <c r="A46" s="160"/>
      <c r="B46" s="428" t="s">
        <v>147</v>
      </c>
      <c r="C46" s="429"/>
      <c r="D46" s="430"/>
      <c r="E46" s="161"/>
      <c r="F46" s="163"/>
      <c r="G46" s="428" t="s">
        <v>148</v>
      </c>
      <c r="H46" s="429"/>
      <c r="I46" s="429"/>
      <c r="J46" s="430"/>
      <c r="K46" s="163"/>
    </row>
    <row r="47" spans="1:11" ht="15" customHeight="1">
      <c r="A47" s="163"/>
      <c r="B47" s="431"/>
      <c r="C47" s="432"/>
      <c r="D47" s="433"/>
      <c r="E47" s="163"/>
      <c r="F47" s="163"/>
      <c r="G47" s="431"/>
      <c r="H47" s="432"/>
      <c r="I47" s="432"/>
      <c r="J47" s="433"/>
      <c r="K47" s="163"/>
    </row>
    <row r="48" spans="1:11">
      <c r="A48" s="163"/>
      <c r="B48" s="434" t="s">
        <v>149</v>
      </c>
      <c r="C48" s="434"/>
      <c r="D48" s="434"/>
      <c r="E48" s="163"/>
      <c r="F48" s="163"/>
      <c r="G48" s="163"/>
      <c r="H48" s="163"/>
      <c r="I48" s="163"/>
      <c r="J48" s="163"/>
      <c r="K48" s="163"/>
    </row>
    <row r="49" spans="1:11">
      <c r="A49" s="163"/>
      <c r="B49" s="163"/>
      <c r="C49" s="163"/>
      <c r="D49" s="163"/>
      <c r="E49" s="163"/>
      <c r="F49" s="435" t="s">
        <v>150</v>
      </c>
      <c r="G49" s="435"/>
      <c r="H49" s="435"/>
      <c r="I49" s="436" t="s">
        <v>151</v>
      </c>
      <c r="J49" s="436"/>
      <c r="K49" s="163"/>
    </row>
    <row r="50" spans="1:11" ht="15" customHeight="1">
      <c r="A50" s="163"/>
      <c r="B50" s="437" t="s">
        <v>152</v>
      </c>
      <c r="C50" s="437"/>
      <c r="D50" s="437"/>
      <c r="E50" s="163"/>
      <c r="F50" s="163"/>
      <c r="G50" s="428" t="s">
        <v>148</v>
      </c>
      <c r="H50" s="429"/>
      <c r="I50" s="429"/>
      <c r="J50" s="430"/>
      <c r="K50" s="163"/>
    </row>
    <row r="51" spans="1:11" ht="15" customHeight="1">
      <c r="A51" s="163"/>
      <c r="B51" s="428" t="s">
        <v>148</v>
      </c>
      <c r="C51" s="441"/>
      <c r="D51" s="442"/>
      <c r="E51" s="163"/>
      <c r="F51" s="163"/>
      <c r="G51" s="438"/>
      <c r="H51" s="439"/>
      <c r="I51" s="439"/>
      <c r="J51" s="440"/>
      <c r="K51" s="163"/>
    </row>
    <row r="52" spans="1:11" ht="15" customHeight="1">
      <c r="A52" s="163"/>
      <c r="B52" s="443"/>
      <c r="C52" s="444"/>
      <c r="D52" s="445"/>
      <c r="E52" s="163"/>
      <c r="F52" s="163"/>
      <c r="G52" s="431"/>
      <c r="H52" s="432"/>
      <c r="I52" s="432"/>
      <c r="J52" s="433"/>
      <c r="K52" s="163"/>
    </row>
    <row r="53" spans="1:11">
      <c r="A53" s="163"/>
      <c r="B53" s="427" t="s">
        <v>153</v>
      </c>
      <c r="C53" s="427"/>
      <c r="D53" s="427"/>
      <c r="E53" s="163"/>
      <c r="F53" s="163"/>
      <c r="G53" s="163"/>
      <c r="H53" s="163"/>
      <c r="I53" s="163"/>
      <c r="J53" s="163"/>
      <c r="K53" s="163"/>
    </row>
    <row r="54" spans="1:11">
      <c r="A54" s="163"/>
      <c r="B54" s="163"/>
      <c r="C54" s="163"/>
      <c r="D54" s="163"/>
      <c r="E54" s="163"/>
      <c r="F54" s="163"/>
      <c r="G54" s="163"/>
      <c r="H54" s="163"/>
      <c r="I54" s="163"/>
      <c r="J54" s="163"/>
      <c r="K54" s="163"/>
    </row>
    <row r="55" spans="1:11">
      <c r="A55" s="163"/>
      <c r="B55" s="163"/>
      <c r="C55" s="163"/>
      <c r="D55" s="163"/>
      <c r="E55" s="163"/>
      <c r="F55" s="163"/>
      <c r="G55" s="163"/>
      <c r="H55" s="163"/>
      <c r="I55" s="163"/>
      <c r="J55" s="163"/>
      <c r="K55" s="163"/>
    </row>
  </sheetData>
  <sheetProtection algorithmName="SHA-512" hashValue="G1X6sjQiwrtyDSxxH7cZf8FbmS16XCaIXEXhsJa3LGCA9e36Pbc2ezyLKVXhq7KxT7ZMzjT6BXNo2V3Xoy8C0g==" saltValue="gA+n4hiwxiFOsYAPFEry6w==" spinCount="100000" sheet="1" objects="1" scenarios="1" formatColumns="0" formatRows="0"/>
  <dataConsolidate/>
  <mergeCells count="95">
    <mergeCell ref="B53:D53"/>
    <mergeCell ref="B46:D47"/>
    <mergeCell ref="G46:J47"/>
    <mergeCell ref="B48:D48"/>
    <mergeCell ref="F49:H49"/>
    <mergeCell ref="I49:J49"/>
    <mergeCell ref="B50:D50"/>
    <mergeCell ref="G50:J52"/>
    <mergeCell ref="B51:D52"/>
    <mergeCell ref="B40:E40"/>
    <mergeCell ref="I40:K40"/>
    <mergeCell ref="B45:C45"/>
    <mergeCell ref="B41:D41"/>
    <mergeCell ref="E41:F41"/>
    <mergeCell ref="G41:H41"/>
    <mergeCell ref="J41:K41"/>
    <mergeCell ref="B42:F42"/>
    <mergeCell ref="G42:H42"/>
    <mergeCell ref="J42:K42"/>
    <mergeCell ref="B43:F43"/>
    <mergeCell ref="G43:H43"/>
    <mergeCell ref="J43:K43"/>
    <mergeCell ref="B44:H44"/>
    <mergeCell ref="I44:K44"/>
    <mergeCell ref="B37:G37"/>
    <mergeCell ref="J37:K37"/>
    <mergeCell ref="B38:H38"/>
    <mergeCell ref="J38:K38"/>
    <mergeCell ref="B39:H39"/>
    <mergeCell ref="J39:K39"/>
    <mergeCell ref="B32:H32"/>
    <mergeCell ref="I32:K32"/>
    <mergeCell ref="B36:C36"/>
    <mergeCell ref="D36:F36"/>
    <mergeCell ref="G36:H36"/>
    <mergeCell ref="J36:K36"/>
    <mergeCell ref="B33:C35"/>
    <mergeCell ref="D33:H33"/>
    <mergeCell ref="J33:K33"/>
    <mergeCell ref="D34:H34"/>
    <mergeCell ref="J34:K34"/>
    <mergeCell ref="D35:H35"/>
    <mergeCell ref="J35:K35"/>
    <mergeCell ref="A25:A31"/>
    <mergeCell ref="B25:E25"/>
    <mergeCell ref="J25:K25"/>
    <mergeCell ref="B26:E26"/>
    <mergeCell ref="J26:K26"/>
    <mergeCell ref="B27:E27"/>
    <mergeCell ref="J27:K27"/>
    <mergeCell ref="B28:E28"/>
    <mergeCell ref="J28:K28"/>
    <mergeCell ref="B29:E29"/>
    <mergeCell ref="J29:K29"/>
    <mergeCell ref="B30:H30"/>
    <mergeCell ref="J30:K30"/>
    <mergeCell ref="B31:G31"/>
    <mergeCell ref="J31:K31"/>
    <mergeCell ref="B21:E21"/>
    <mergeCell ref="B22:E22"/>
    <mergeCell ref="B23:G23"/>
    <mergeCell ref="J23:K23"/>
    <mergeCell ref="B24:E24"/>
    <mergeCell ref="I24:K24"/>
    <mergeCell ref="B20:E20"/>
    <mergeCell ref="I11:K11"/>
    <mergeCell ref="A12:A23"/>
    <mergeCell ref="B12:E12"/>
    <mergeCell ref="J12:K12"/>
    <mergeCell ref="B13:E13"/>
    <mergeCell ref="J13:K13"/>
    <mergeCell ref="B14:E14"/>
    <mergeCell ref="J14:K14"/>
    <mergeCell ref="B15:E15"/>
    <mergeCell ref="J15:K15"/>
    <mergeCell ref="B16:E16"/>
    <mergeCell ref="J16:K16"/>
    <mergeCell ref="B17:E17"/>
    <mergeCell ref="B18:E18"/>
    <mergeCell ref="B19:E19"/>
    <mergeCell ref="B8:C8"/>
    <mergeCell ref="D8:H8"/>
    <mergeCell ref="I8:K8"/>
    <mergeCell ref="B9:C10"/>
    <mergeCell ref="D9:H10"/>
    <mergeCell ref="I9:K9"/>
    <mergeCell ref="I10:K10"/>
    <mergeCell ref="E1:G5"/>
    <mergeCell ref="I2:K2"/>
    <mergeCell ref="I3:K3"/>
    <mergeCell ref="A6:K6"/>
    <mergeCell ref="B7:C7"/>
    <mergeCell ref="D7:E7"/>
    <mergeCell ref="G7:H7"/>
    <mergeCell ref="I7:K7"/>
  </mergeCells>
  <dataValidations count="12">
    <dataValidation allowBlank="1" showInputMessage="1" showErrorMessage="1" prompt="Do not include markup in these costs, max 25% markup on materials is calculated below. Permits are not to be included in the 25%. " sqref="I33:J35" xr:uid="{43FBC687-EFC4-43FF-B788-A949B855D540}"/>
    <dataValidation allowBlank="1" showInputMessage="1" showErrorMessage="1" prompt="Enter Bldg Identifier if this is a Multfamily Project" sqref="G7:H7" xr:uid="{EEDC891C-C362-4BF7-B6EA-210F100CBA5C}"/>
    <dataValidation type="list" allowBlank="1" showInputMessage="1" showErrorMessage="1" sqref="B12:E22" xr:uid="{77D714EA-CFDE-4D5B-A7DB-52810CE95CEC}">
      <formula1>INDIRECT($D$8)</formula1>
    </dataValidation>
    <dataValidation allowBlank="1" showInputMessage="1" showErrorMessage="1" promptTitle="35% on Wage Rate Per Contract" prompt="Per KCHA Contract, no more than 35% is allowable in addition to the WA L&amp;I Wage Rate Classification per scope of work performed. " sqref="B30:J30" xr:uid="{990AC0C8-86FE-43E5-A365-E31121432109}"/>
    <dataValidation allowBlank="1" showInputMessage="1" showErrorMessage="1" promptTitle="Additional Permit Costs" prompt="Permits should be calcuated within the original bid submittal. However, if granted by KCHA these costs can be inputted here. Provide receipts showing these unplanned additional costs. _x000a_Per WA DOR Permits are to be taxed at time of invoice. " sqref="G36:H36" xr:uid="{644791EF-5A3D-4CE2-B6A0-6069A35C7DBB}"/>
    <dataValidation type="list" allowBlank="1" showInputMessage="1" showErrorMessage="1" sqref="F49:H49" xr:uid="{E26209B3-1E3C-4520-9352-9FAD1E293493}">
      <formula1>"VP of CC &amp; Wx (Over 5K), Wx Program Manager (Under 5K)"</formula1>
    </dataValidation>
    <dataValidation type="date" allowBlank="1" showInputMessage="1" showErrorMessage="1" sqref="I10:K10" xr:uid="{B364C638-8B23-4DF4-A81E-F799D352D700}">
      <formula1>46023</formula1>
      <formula2>46813</formula2>
    </dataValidation>
    <dataValidation allowBlank="1" showInputMessage="1" showErrorMessage="1" promptTitle="Reason:" prompt="Input a descriptive reason for the change order. " sqref="D9:H10" xr:uid="{90CFBBBC-D3F1-44A1-9BC5-0C2B15465E91}"/>
    <dataValidation allowBlank="1" showInputMessage="1" showErrorMessage="1" promptTitle="Overhead and Profit" prompt="Overhead and Profit at no more than a max of 14%." sqref="J39" xr:uid="{9607B377-7E60-44AB-906A-B0205B0EA5D8}"/>
    <dataValidation allowBlank="1" showInputMessage="1" showErrorMessage="1" promptTitle="List which permits" prompt="List what the permits are for, if you run out of room use the notes field below. " sqref="D36:F36" xr:uid="{32F8442D-92F1-4C6E-AE80-C5B0F03A5E94}"/>
    <dataValidation type="list" allowBlank="1" showInputMessage="1" showErrorMessage="1" prompt="Select Project Type to produce correct work item pricing" sqref="D8:H8" xr:uid="{FE727924-9C94-40A9-9036-A2448E678755}">
      <formula1>ProjectType</formula1>
    </dataValidation>
    <dataValidation allowBlank="1" showInputMessage="1" showErrorMessage="1" promptTitle="Site or Client Name" prompt="Either use the Single Family Client last name with site ID (ex. SMITH_12345) or the Multifamily Property Name." sqref="D7" xr:uid="{4F51DA23-1979-4EC8-A6BB-BEB5D6A34FD0}"/>
  </dataValidations>
  <pageMargins left="0.7" right="0.7" top="0.75" bottom="0.75" header="0.3" footer="0.3"/>
  <pageSetup scale="82" fitToHeight="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1C4A-3AE5-47CC-BF5D-A7D1F6D56D66}">
  <dimension ref="A1:G120"/>
  <sheetViews>
    <sheetView workbookViewId="0">
      <selection activeCell="G13" sqref="G13"/>
    </sheetView>
  </sheetViews>
  <sheetFormatPr defaultRowHeight="15"/>
  <cols>
    <col min="1" max="1" width="11.25" bestFit="1" customWidth="1"/>
    <col min="3" max="3" width="66.75" customWidth="1"/>
    <col min="4" max="4" width="11.375" customWidth="1"/>
    <col min="6" max="6" width="79" customWidth="1"/>
    <col min="7" max="7" width="9.875" style="53" bestFit="1" customWidth="1"/>
  </cols>
  <sheetData>
    <row r="1" spans="1:7">
      <c r="A1" s="164" t="s">
        <v>154</v>
      </c>
      <c r="C1" t="s">
        <v>155</v>
      </c>
      <c r="D1" t="s">
        <v>156</v>
      </c>
      <c r="F1" t="s">
        <v>107</v>
      </c>
      <c r="G1" s="53" t="s">
        <v>156</v>
      </c>
    </row>
    <row r="2" spans="1:7">
      <c r="A2" t="s">
        <v>155</v>
      </c>
      <c r="D2" s="53">
        <v>0</v>
      </c>
      <c r="F2" t="str">
        <f>'Per Unit Invoice Breakout'!A6</f>
        <v>(A)  In-Unit PTHP(AIO Vertical Tower Heat Pump)</v>
      </c>
      <c r="G2" s="53">
        <f>'Per Unit Invoice Breakout'!P6</f>
        <v>0</v>
      </c>
    </row>
    <row r="3" spans="1:7">
      <c r="A3" t="s">
        <v>107</v>
      </c>
      <c r="D3" s="53">
        <v>0</v>
      </c>
      <c r="F3" t="str">
        <f>'Per Unit Invoice Breakout'!A10</f>
        <v>(B)  In-Unit PTHP Thermostat</v>
      </c>
      <c r="G3" s="53">
        <f>'Per Unit Invoice Breakout'!P10</f>
        <v>0</v>
      </c>
    </row>
    <row r="4" spans="1:7">
      <c r="D4" s="53">
        <v>0</v>
      </c>
      <c r="F4" t="str">
        <f>'Per Unit Invoice Breakout'!A14</f>
        <v>(C) Common Area Supply Damper</v>
      </c>
      <c r="G4" s="53">
        <f>'Per Unit Invoice Breakout'!P14</f>
        <v>0</v>
      </c>
    </row>
    <row r="5" spans="1:7">
      <c r="D5" s="53">
        <v>0</v>
      </c>
      <c r="F5" t="str">
        <f>'Per Unit Invoice Breakout'!A18</f>
        <v>(D) Common Area Exhaust Damper</v>
      </c>
      <c r="G5" s="53">
        <f>'Per Unit Invoice Breakout'!P18</f>
        <v>0</v>
      </c>
    </row>
    <row r="6" spans="1:7">
      <c r="D6" s="53">
        <v>0</v>
      </c>
      <c r="F6" t="str">
        <f>'Per Unit Invoice Breakout'!A22</f>
        <v>(E) Common Area Fire Damper</v>
      </c>
      <c r="G6" s="53">
        <f>'Per Unit Invoice Breakout'!P22</f>
        <v>0</v>
      </c>
    </row>
    <row r="7" spans="1:7">
      <c r="D7" s="53">
        <v>0</v>
      </c>
      <c r="F7" t="str">
        <f>'Per Unit Invoice Breakout'!A26</f>
        <v>(F) Common Area Water Pump</v>
      </c>
      <c r="G7" s="53">
        <f>'Per Unit Invoice Breakout'!P26</f>
        <v>0</v>
      </c>
    </row>
    <row r="8" spans="1:7">
      <c r="D8" s="53">
        <v>0</v>
      </c>
      <c r="G8" s="53">
        <v>0</v>
      </c>
    </row>
    <row r="9" spans="1:7">
      <c r="D9" s="53">
        <v>0</v>
      </c>
      <c r="G9" s="53">
        <v>0</v>
      </c>
    </row>
    <row r="10" spans="1:7">
      <c r="D10" s="53">
        <v>0</v>
      </c>
      <c r="G10" s="53">
        <v>0</v>
      </c>
    </row>
    <row r="11" spans="1:7">
      <c r="D11" s="53">
        <v>0</v>
      </c>
      <c r="G11" s="53">
        <v>0</v>
      </c>
    </row>
    <row r="12" spans="1:7">
      <c r="D12" s="53">
        <v>0</v>
      </c>
      <c r="G12" s="53">
        <v>0</v>
      </c>
    </row>
    <row r="13" spans="1:7">
      <c r="D13" s="53">
        <v>0</v>
      </c>
      <c r="G13" s="53">
        <v>0</v>
      </c>
    </row>
    <row r="14" spans="1:7">
      <c r="D14" s="53">
        <v>0</v>
      </c>
      <c r="G14" s="53">
        <v>0</v>
      </c>
    </row>
    <row r="15" spans="1:7">
      <c r="D15" s="53">
        <v>0</v>
      </c>
      <c r="G15" s="53">
        <v>0</v>
      </c>
    </row>
    <row r="16" spans="1:7">
      <c r="D16" s="53">
        <v>0</v>
      </c>
      <c r="G16" s="53">
        <v>0</v>
      </c>
    </row>
    <row r="17" spans="4:7">
      <c r="D17" s="53">
        <v>0</v>
      </c>
      <c r="G17" s="53">
        <v>0</v>
      </c>
    </row>
    <row r="18" spans="4:7">
      <c r="D18" s="53">
        <v>0</v>
      </c>
      <c r="G18" s="53">
        <v>0</v>
      </c>
    </row>
    <row r="19" spans="4:7">
      <c r="D19" s="53">
        <v>0</v>
      </c>
      <c r="G19" s="53">
        <v>0</v>
      </c>
    </row>
    <row r="20" spans="4:7">
      <c r="D20" s="53">
        <v>0</v>
      </c>
      <c r="G20" s="53">
        <v>0</v>
      </c>
    </row>
    <row r="21" spans="4:7">
      <c r="D21" s="53">
        <v>0</v>
      </c>
      <c r="G21" s="53">
        <v>0</v>
      </c>
    </row>
    <row r="22" spans="4:7">
      <c r="D22" s="53">
        <v>0</v>
      </c>
      <c r="G22" s="53">
        <v>0</v>
      </c>
    </row>
    <row r="23" spans="4:7">
      <c r="D23" s="53">
        <v>0</v>
      </c>
      <c r="G23" s="53">
        <v>0</v>
      </c>
    </row>
    <row r="24" spans="4:7">
      <c r="D24" s="53">
        <v>0</v>
      </c>
      <c r="G24" s="53">
        <v>0</v>
      </c>
    </row>
    <row r="25" spans="4:7">
      <c r="D25" s="53">
        <v>0</v>
      </c>
      <c r="G25" s="53">
        <v>0</v>
      </c>
    </row>
    <row r="26" spans="4:7">
      <c r="D26" s="53">
        <v>0</v>
      </c>
      <c r="G26" s="53">
        <v>0</v>
      </c>
    </row>
    <row r="27" spans="4:7">
      <c r="D27" s="53">
        <v>0</v>
      </c>
      <c r="G27" s="53">
        <v>0</v>
      </c>
    </row>
    <row r="28" spans="4:7">
      <c r="D28" s="53">
        <v>0</v>
      </c>
      <c r="G28" s="53">
        <v>0</v>
      </c>
    </row>
    <row r="29" spans="4:7">
      <c r="D29" s="53">
        <v>0</v>
      </c>
      <c r="G29" s="53">
        <v>0</v>
      </c>
    </row>
    <row r="30" spans="4:7">
      <c r="D30" s="53">
        <v>0</v>
      </c>
      <c r="G30" s="53">
        <v>0</v>
      </c>
    </row>
    <row r="31" spans="4:7">
      <c r="D31" s="53">
        <v>0</v>
      </c>
      <c r="G31" s="53">
        <v>0</v>
      </c>
    </row>
    <row r="32" spans="4:7">
      <c r="D32" s="53">
        <v>0</v>
      </c>
      <c r="G32" s="53">
        <v>0</v>
      </c>
    </row>
    <row r="33" spans="4:7">
      <c r="D33" s="53">
        <v>0</v>
      </c>
      <c r="G33" s="53">
        <v>0</v>
      </c>
    </row>
    <row r="34" spans="4:7">
      <c r="D34" s="53">
        <v>0</v>
      </c>
      <c r="G34" s="53">
        <v>0</v>
      </c>
    </row>
    <row r="35" spans="4:7">
      <c r="D35" s="53">
        <v>0</v>
      </c>
      <c r="G35" s="53">
        <v>0</v>
      </c>
    </row>
    <row r="36" spans="4:7">
      <c r="D36" s="53">
        <v>0</v>
      </c>
      <c r="G36" s="53">
        <v>0</v>
      </c>
    </row>
    <row r="37" spans="4:7">
      <c r="D37" s="53">
        <v>0</v>
      </c>
      <c r="G37" s="53">
        <v>0</v>
      </c>
    </row>
    <row r="38" spans="4:7">
      <c r="D38" s="53">
        <v>0</v>
      </c>
      <c r="G38" s="53">
        <v>0</v>
      </c>
    </row>
    <row r="39" spans="4:7">
      <c r="D39" s="53">
        <v>0</v>
      </c>
      <c r="G39" s="53">
        <v>0</v>
      </c>
    </row>
    <row r="40" spans="4:7">
      <c r="D40" s="53">
        <v>0</v>
      </c>
      <c r="G40" s="53">
        <v>0</v>
      </c>
    </row>
    <row r="41" spans="4:7">
      <c r="D41" s="53">
        <v>0</v>
      </c>
      <c r="G41" s="53">
        <v>0</v>
      </c>
    </row>
    <row r="42" spans="4:7">
      <c r="D42" s="53">
        <v>0</v>
      </c>
      <c r="G42" s="53">
        <v>0</v>
      </c>
    </row>
    <row r="43" spans="4:7">
      <c r="D43" s="53">
        <v>0</v>
      </c>
      <c r="G43" s="53">
        <v>0</v>
      </c>
    </row>
    <row r="44" spans="4:7">
      <c r="D44" s="53">
        <v>0</v>
      </c>
      <c r="G44" s="53">
        <v>0</v>
      </c>
    </row>
    <row r="45" spans="4:7">
      <c r="D45" s="53">
        <v>0</v>
      </c>
      <c r="G45" s="53">
        <v>0</v>
      </c>
    </row>
    <row r="46" spans="4:7">
      <c r="D46" s="53">
        <v>0</v>
      </c>
      <c r="G46" s="53">
        <v>0</v>
      </c>
    </row>
    <row r="47" spans="4:7">
      <c r="D47" s="53">
        <v>0</v>
      </c>
      <c r="G47" s="53">
        <v>0</v>
      </c>
    </row>
    <row r="48" spans="4:7">
      <c r="D48" s="53">
        <v>0</v>
      </c>
      <c r="G48" s="53">
        <v>0</v>
      </c>
    </row>
    <row r="49" spans="4:7">
      <c r="D49" s="53">
        <v>0</v>
      </c>
      <c r="G49" s="53">
        <v>0</v>
      </c>
    </row>
    <row r="50" spans="4:7">
      <c r="D50" s="53">
        <v>0</v>
      </c>
      <c r="G50" s="53">
        <v>0</v>
      </c>
    </row>
    <row r="51" spans="4:7">
      <c r="D51" s="53">
        <v>0</v>
      </c>
      <c r="G51" s="53">
        <v>0</v>
      </c>
    </row>
    <row r="52" spans="4:7">
      <c r="D52" s="53">
        <v>0</v>
      </c>
      <c r="G52" s="53">
        <v>0</v>
      </c>
    </row>
    <row r="53" spans="4:7">
      <c r="D53" s="53">
        <v>0</v>
      </c>
      <c r="G53" s="53">
        <v>0</v>
      </c>
    </row>
    <row r="54" spans="4:7">
      <c r="D54" s="53">
        <v>0</v>
      </c>
      <c r="G54" s="53">
        <v>0</v>
      </c>
    </row>
    <row r="55" spans="4:7">
      <c r="D55" s="53">
        <v>0</v>
      </c>
      <c r="G55" s="53">
        <v>0</v>
      </c>
    </row>
    <row r="56" spans="4:7">
      <c r="D56" s="53">
        <v>0</v>
      </c>
      <c r="G56" s="53">
        <v>0</v>
      </c>
    </row>
    <row r="57" spans="4:7">
      <c r="D57" s="53">
        <v>0</v>
      </c>
      <c r="G57" s="53">
        <v>0</v>
      </c>
    </row>
    <row r="58" spans="4:7">
      <c r="D58" s="53">
        <v>0</v>
      </c>
      <c r="G58" s="53">
        <v>0</v>
      </c>
    </row>
    <row r="59" spans="4:7">
      <c r="D59" s="53">
        <v>0</v>
      </c>
      <c r="G59" s="53">
        <v>0</v>
      </c>
    </row>
    <row r="60" spans="4:7">
      <c r="D60" s="53">
        <v>0</v>
      </c>
      <c r="G60" s="53">
        <v>0</v>
      </c>
    </row>
    <row r="61" spans="4:7">
      <c r="D61" s="53">
        <v>0</v>
      </c>
      <c r="G61" s="53">
        <v>0</v>
      </c>
    </row>
    <row r="62" spans="4:7">
      <c r="D62" s="53">
        <v>0</v>
      </c>
      <c r="G62" s="53">
        <v>0</v>
      </c>
    </row>
    <row r="63" spans="4:7">
      <c r="D63" s="53">
        <v>0</v>
      </c>
      <c r="G63" s="53">
        <v>0</v>
      </c>
    </row>
    <row r="64" spans="4:7">
      <c r="D64" s="53">
        <v>0</v>
      </c>
      <c r="G64" s="53">
        <v>0</v>
      </c>
    </row>
    <row r="65" spans="4:7">
      <c r="D65" s="53">
        <v>0</v>
      </c>
      <c r="G65" s="53">
        <v>0</v>
      </c>
    </row>
    <row r="66" spans="4:7">
      <c r="D66" s="53">
        <v>0</v>
      </c>
      <c r="G66" s="53">
        <v>0</v>
      </c>
    </row>
    <row r="67" spans="4:7">
      <c r="D67" s="53">
        <v>0</v>
      </c>
      <c r="G67" s="53">
        <v>0</v>
      </c>
    </row>
    <row r="68" spans="4:7">
      <c r="D68" s="53">
        <v>0</v>
      </c>
      <c r="G68" s="53">
        <v>0</v>
      </c>
    </row>
    <row r="69" spans="4:7">
      <c r="D69" s="53">
        <v>0</v>
      </c>
      <c r="G69" s="53">
        <v>0</v>
      </c>
    </row>
    <row r="70" spans="4:7">
      <c r="D70" s="53">
        <v>0</v>
      </c>
      <c r="G70" s="53">
        <v>0</v>
      </c>
    </row>
    <row r="71" spans="4:7">
      <c r="D71" s="53">
        <v>0</v>
      </c>
      <c r="G71" s="53">
        <v>0</v>
      </c>
    </row>
    <row r="72" spans="4:7">
      <c r="D72" s="53">
        <v>0</v>
      </c>
      <c r="G72" s="53">
        <v>0</v>
      </c>
    </row>
    <row r="73" spans="4:7">
      <c r="D73" s="53">
        <v>0</v>
      </c>
      <c r="G73" s="53">
        <v>0</v>
      </c>
    </row>
    <row r="74" spans="4:7">
      <c r="D74" s="53">
        <v>0</v>
      </c>
      <c r="G74" s="53">
        <v>0</v>
      </c>
    </row>
    <row r="75" spans="4:7">
      <c r="D75" s="53">
        <v>0</v>
      </c>
      <c r="G75" s="53">
        <v>0</v>
      </c>
    </row>
    <row r="76" spans="4:7">
      <c r="D76" s="53">
        <v>0</v>
      </c>
      <c r="G76" s="53">
        <v>0</v>
      </c>
    </row>
    <row r="77" spans="4:7">
      <c r="D77" s="53">
        <v>0</v>
      </c>
      <c r="G77" s="53">
        <v>0</v>
      </c>
    </row>
    <row r="78" spans="4:7">
      <c r="D78" s="53">
        <v>0</v>
      </c>
      <c r="G78" s="53">
        <v>0</v>
      </c>
    </row>
    <row r="79" spans="4:7">
      <c r="D79" s="53">
        <v>0</v>
      </c>
      <c r="G79" s="53">
        <v>0</v>
      </c>
    </row>
    <row r="80" spans="4:7">
      <c r="D80" s="53">
        <v>0</v>
      </c>
      <c r="G80" s="53">
        <v>0</v>
      </c>
    </row>
    <row r="81" spans="4:7">
      <c r="D81" s="53">
        <v>0</v>
      </c>
      <c r="G81" s="53">
        <v>0</v>
      </c>
    </row>
    <row r="82" spans="4:7">
      <c r="D82" s="53">
        <v>0</v>
      </c>
      <c r="G82" s="53">
        <v>0</v>
      </c>
    </row>
    <row r="83" spans="4:7">
      <c r="D83" s="53">
        <v>0</v>
      </c>
      <c r="G83" s="53">
        <v>0</v>
      </c>
    </row>
    <row r="84" spans="4:7">
      <c r="D84" s="53">
        <v>0</v>
      </c>
      <c r="G84" s="53">
        <v>0</v>
      </c>
    </row>
    <row r="85" spans="4:7">
      <c r="D85" s="53">
        <v>0</v>
      </c>
      <c r="G85" s="53">
        <v>0</v>
      </c>
    </row>
    <row r="86" spans="4:7">
      <c r="D86" s="53">
        <v>0</v>
      </c>
      <c r="G86" s="53">
        <v>0</v>
      </c>
    </row>
    <row r="87" spans="4:7">
      <c r="D87" s="53">
        <v>0</v>
      </c>
      <c r="G87" s="53">
        <v>0</v>
      </c>
    </row>
    <row r="88" spans="4:7">
      <c r="D88" s="53">
        <v>0</v>
      </c>
      <c r="G88" s="53">
        <v>0</v>
      </c>
    </row>
    <row r="89" spans="4:7">
      <c r="D89" s="53">
        <v>0</v>
      </c>
      <c r="G89" s="53">
        <v>0</v>
      </c>
    </row>
    <row r="90" spans="4:7">
      <c r="D90" s="53">
        <v>0</v>
      </c>
      <c r="G90" s="53">
        <v>0</v>
      </c>
    </row>
    <row r="91" spans="4:7">
      <c r="D91" s="53">
        <v>0</v>
      </c>
      <c r="G91" s="53">
        <v>0</v>
      </c>
    </row>
    <row r="92" spans="4:7">
      <c r="D92" s="53">
        <v>0</v>
      </c>
      <c r="G92" s="53">
        <v>0</v>
      </c>
    </row>
    <row r="93" spans="4:7">
      <c r="D93" s="53">
        <v>0</v>
      </c>
      <c r="G93" s="53">
        <v>0</v>
      </c>
    </row>
    <row r="94" spans="4:7">
      <c r="D94" s="53">
        <v>0</v>
      </c>
      <c r="G94" s="53">
        <v>0</v>
      </c>
    </row>
    <row r="95" spans="4:7">
      <c r="D95" s="53">
        <v>0</v>
      </c>
      <c r="G95" s="53">
        <v>0</v>
      </c>
    </row>
    <row r="96" spans="4:7">
      <c r="D96" s="53">
        <v>0</v>
      </c>
      <c r="G96" s="53">
        <v>0</v>
      </c>
    </row>
    <row r="97" spans="4:7">
      <c r="D97" s="53">
        <v>0</v>
      </c>
      <c r="G97" s="53">
        <v>0</v>
      </c>
    </row>
    <row r="98" spans="4:7">
      <c r="D98" s="53">
        <v>0</v>
      </c>
      <c r="G98" s="53">
        <v>0</v>
      </c>
    </row>
    <row r="99" spans="4:7">
      <c r="D99" s="53">
        <v>0</v>
      </c>
      <c r="G99" s="53">
        <v>0</v>
      </c>
    </row>
    <row r="100" spans="4:7">
      <c r="D100" s="53">
        <v>0</v>
      </c>
      <c r="G100" s="53">
        <v>0</v>
      </c>
    </row>
    <row r="101" spans="4:7">
      <c r="D101" s="53">
        <v>0</v>
      </c>
      <c r="G101" s="53">
        <v>0</v>
      </c>
    </row>
    <row r="102" spans="4:7">
      <c r="D102" s="53">
        <v>0</v>
      </c>
      <c r="G102" s="53">
        <v>0</v>
      </c>
    </row>
    <row r="103" spans="4:7">
      <c r="D103" s="53">
        <v>0</v>
      </c>
      <c r="G103" s="53">
        <v>0</v>
      </c>
    </row>
    <row r="104" spans="4:7">
      <c r="D104" s="53">
        <v>0</v>
      </c>
      <c r="G104" s="53">
        <v>0</v>
      </c>
    </row>
    <row r="105" spans="4:7">
      <c r="D105" s="53">
        <v>0</v>
      </c>
      <c r="G105" s="53">
        <v>0</v>
      </c>
    </row>
    <row r="106" spans="4:7">
      <c r="D106" s="53">
        <v>0</v>
      </c>
      <c r="G106" s="53">
        <v>0</v>
      </c>
    </row>
    <row r="107" spans="4:7">
      <c r="D107" s="53">
        <v>0</v>
      </c>
      <c r="G107" s="53">
        <v>0</v>
      </c>
    </row>
    <row r="108" spans="4:7">
      <c r="D108" s="53">
        <v>0</v>
      </c>
      <c r="G108" s="53">
        <v>0</v>
      </c>
    </row>
    <row r="109" spans="4:7">
      <c r="D109" s="53">
        <v>0</v>
      </c>
      <c r="G109" s="53">
        <v>0</v>
      </c>
    </row>
    <row r="110" spans="4:7">
      <c r="D110" s="53">
        <v>0</v>
      </c>
      <c r="G110" s="53">
        <v>0</v>
      </c>
    </row>
    <row r="111" spans="4:7">
      <c r="D111" s="53">
        <v>0</v>
      </c>
      <c r="G111" s="53">
        <v>0</v>
      </c>
    </row>
    <row r="112" spans="4:7">
      <c r="G112" s="53">
        <v>0</v>
      </c>
    </row>
    <row r="113" spans="7:7">
      <c r="G113" s="53">
        <v>0</v>
      </c>
    </row>
    <row r="114" spans="7:7">
      <c r="G114" s="53">
        <v>0</v>
      </c>
    </row>
    <row r="115" spans="7:7">
      <c r="G115" s="53">
        <v>0</v>
      </c>
    </row>
    <row r="116" spans="7:7">
      <c r="G116" s="53">
        <v>0</v>
      </c>
    </row>
    <row r="117" spans="7:7">
      <c r="G117" s="53">
        <v>0</v>
      </c>
    </row>
    <row r="118" spans="7:7">
      <c r="G118" s="53">
        <v>0</v>
      </c>
    </row>
    <row r="119" spans="7:7">
      <c r="G119" s="53">
        <v>0</v>
      </c>
    </row>
    <row r="120" spans="7:7">
      <c r="G120" s="53">
        <v>0</v>
      </c>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1D91-BA01-49F6-9168-1AF69BB959E5}">
  <dimension ref="A1:D23"/>
  <sheetViews>
    <sheetView workbookViewId="0">
      <selection activeCell="B4" sqref="B4"/>
    </sheetView>
  </sheetViews>
  <sheetFormatPr defaultRowHeight="15"/>
  <cols>
    <col min="1" max="1" width="14.625" customWidth="1"/>
    <col min="2" max="2" width="45.5" customWidth="1"/>
    <col min="3" max="3" width="40.25" customWidth="1"/>
    <col min="4" max="4" width="20.125" customWidth="1"/>
  </cols>
  <sheetData>
    <row r="1" spans="1:4">
      <c r="A1" t="s">
        <v>157</v>
      </c>
      <c r="B1" t="s">
        <v>125</v>
      </c>
      <c r="C1" t="s">
        <v>158</v>
      </c>
      <c r="D1" t="s">
        <v>159</v>
      </c>
    </row>
    <row r="2" spans="1:4">
      <c r="A2" t="s">
        <v>160</v>
      </c>
      <c r="B2" t="s">
        <v>161</v>
      </c>
      <c r="C2" t="s">
        <v>162</v>
      </c>
      <c r="D2" s="165">
        <v>67.39</v>
      </c>
    </row>
    <row r="3" spans="1:4">
      <c r="A3" t="s">
        <v>160</v>
      </c>
      <c r="B3" t="s">
        <v>163</v>
      </c>
      <c r="C3" t="s">
        <v>162</v>
      </c>
      <c r="D3" s="165">
        <v>76.069999999999993</v>
      </c>
    </row>
    <row r="4" spans="1:4">
      <c r="A4" t="s">
        <v>160</v>
      </c>
      <c r="B4" t="s">
        <v>164</v>
      </c>
      <c r="C4" t="s">
        <v>162</v>
      </c>
      <c r="D4" s="165">
        <v>65.88</v>
      </c>
    </row>
    <row r="5" spans="1:4">
      <c r="A5" t="s">
        <v>160</v>
      </c>
      <c r="B5" t="s">
        <v>165</v>
      </c>
      <c r="C5" t="s">
        <v>162</v>
      </c>
      <c r="D5" s="165">
        <v>46.64</v>
      </c>
    </row>
    <row r="6" spans="1:4">
      <c r="A6" t="s">
        <v>160</v>
      </c>
      <c r="B6" t="s">
        <v>166</v>
      </c>
      <c r="C6" t="s">
        <v>162</v>
      </c>
      <c r="D6" s="165">
        <v>78.760000000000005</v>
      </c>
    </row>
    <row r="7" spans="1:4">
      <c r="A7" t="s">
        <v>160</v>
      </c>
      <c r="B7" t="s">
        <v>167</v>
      </c>
      <c r="C7" t="s">
        <v>162</v>
      </c>
      <c r="D7" s="165">
        <v>81.709999999999994</v>
      </c>
    </row>
    <row r="8" spans="1:4">
      <c r="A8" t="s">
        <v>160</v>
      </c>
      <c r="B8" t="s">
        <v>168</v>
      </c>
      <c r="C8" t="s">
        <v>162</v>
      </c>
      <c r="D8" s="165">
        <v>48.8</v>
      </c>
    </row>
    <row r="9" spans="1:4">
      <c r="A9" t="s">
        <v>160</v>
      </c>
      <c r="B9" t="s">
        <v>169</v>
      </c>
      <c r="C9" t="s">
        <v>162</v>
      </c>
      <c r="D9" s="165">
        <v>38.700000000000003</v>
      </c>
    </row>
    <row r="10" spans="1:4">
      <c r="A10" t="s">
        <v>160</v>
      </c>
      <c r="B10" t="s">
        <v>170</v>
      </c>
      <c r="C10" t="s">
        <v>162</v>
      </c>
      <c r="D10" s="165">
        <v>70.540000000000006</v>
      </c>
    </row>
    <row r="11" spans="1:4">
      <c r="A11" t="s">
        <v>160</v>
      </c>
      <c r="B11" t="s">
        <v>171</v>
      </c>
      <c r="C11" t="s">
        <v>162</v>
      </c>
      <c r="D11" s="165">
        <v>29.73</v>
      </c>
    </row>
    <row r="12" spans="1:4">
      <c r="A12" t="s">
        <v>160</v>
      </c>
      <c r="B12" t="s">
        <v>172</v>
      </c>
      <c r="C12" t="s">
        <v>162</v>
      </c>
      <c r="D12" s="165">
        <v>27.38</v>
      </c>
    </row>
    <row r="13" spans="1:4">
      <c r="A13" t="s">
        <v>160</v>
      </c>
      <c r="B13" t="s">
        <v>173</v>
      </c>
      <c r="C13" t="s">
        <v>162</v>
      </c>
      <c r="D13" s="165">
        <v>33.770000000000003</v>
      </c>
    </row>
    <row r="14" spans="1:4">
      <c r="A14" t="s">
        <v>160</v>
      </c>
      <c r="B14" t="s">
        <v>174</v>
      </c>
      <c r="C14" t="s">
        <v>162</v>
      </c>
      <c r="D14" s="165">
        <v>61.87</v>
      </c>
    </row>
    <row r="15" spans="1:4">
      <c r="A15" t="s">
        <v>160</v>
      </c>
      <c r="B15" t="s">
        <v>175</v>
      </c>
      <c r="C15" t="s">
        <v>162</v>
      </c>
      <c r="D15" s="165">
        <v>105.42</v>
      </c>
    </row>
    <row r="16" spans="1:4">
      <c r="A16" t="s">
        <v>160</v>
      </c>
      <c r="B16" t="s">
        <v>176</v>
      </c>
      <c r="C16" t="s">
        <v>162</v>
      </c>
      <c r="D16" s="165">
        <v>105.42</v>
      </c>
    </row>
    <row r="17" spans="1:4">
      <c r="A17" t="s">
        <v>160</v>
      </c>
      <c r="B17" t="s">
        <v>177</v>
      </c>
      <c r="C17" t="s">
        <v>162</v>
      </c>
      <c r="D17" s="165">
        <v>49.91</v>
      </c>
    </row>
    <row r="18" spans="1:4">
      <c r="A18" t="s">
        <v>160</v>
      </c>
      <c r="B18" t="s">
        <v>178</v>
      </c>
      <c r="C18" t="s">
        <v>162</v>
      </c>
      <c r="D18" s="165">
        <v>63.61</v>
      </c>
    </row>
    <row r="19" spans="1:4">
      <c r="A19" t="s">
        <v>160</v>
      </c>
      <c r="B19" t="s">
        <v>179</v>
      </c>
      <c r="C19" t="s">
        <v>162</v>
      </c>
      <c r="D19" s="165">
        <v>76.069999999999993</v>
      </c>
    </row>
    <row r="20" spans="1:4">
      <c r="A20" t="s">
        <v>160</v>
      </c>
      <c r="B20" t="s">
        <v>180</v>
      </c>
      <c r="C20" t="s">
        <v>162</v>
      </c>
      <c r="D20" s="165">
        <v>70.61</v>
      </c>
    </row>
    <row r="21" spans="1:4">
      <c r="A21" t="s">
        <v>160</v>
      </c>
      <c r="B21" t="s">
        <v>181</v>
      </c>
      <c r="C21" t="s">
        <v>162</v>
      </c>
      <c r="D21" s="165">
        <v>24.39</v>
      </c>
    </row>
    <row r="22" spans="1:4">
      <c r="A22" t="s">
        <v>160</v>
      </c>
      <c r="B22" t="s">
        <v>182</v>
      </c>
      <c r="C22" t="s">
        <v>162</v>
      </c>
      <c r="D22" s="165">
        <v>21.04</v>
      </c>
    </row>
    <row r="23" spans="1:4">
      <c r="A23" t="s">
        <v>160</v>
      </c>
      <c r="B23" t="s">
        <v>183</v>
      </c>
      <c r="C23" t="s">
        <v>162</v>
      </c>
      <c r="D23" s="165">
        <v>67.45</v>
      </c>
    </row>
  </sheetData>
  <sheetProtection algorithmName="SHA-512" hashValue="Jo8XSddjbmE0ME4Y9pmsArrpFZ0eilE7ye9N9f8X16HJWxv5cKeiy3Z4Tf/fynEmdEbDQLyrceVc85M8Iv/qIA==" saltValue="kNJ2aLqN4riSkWOXMPmK7w=="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3CED82E8935447A42D9704E728E05A" ma:contentTypeVersion="10" ma:contentTypeDescription="Create a new document." ma:contentTypeScope="" ma:versionID="83a007ba8fa701a0bdc566edbd4a34e5">
  <xsd:schema xmlns:xsd="http://www.w3.org/2001/XMLSchema" xmlns:xs="http://www.w3.org/2001/XMLSchema" xmlns:p="http://schemas.microsoft.com/office/2006/metadata/properties" xmlns:ns2="4622e655-017b-4e16-8498-77caadadda01" targetNamespace="http://schemas.microsoft.com/office/2006/metadata/properties" ma:root="true" ma:fieldsID="4982dbe33021307899202430580cd2b4" ns2:_="">
    <xsd:import namespace="4622e655-017b-4e16-8498-77caadadda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55-017b-4e16-8498-77caadadd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6b66ea0-ab6c-4b79-9b9b-0cddd8ae23c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22e655-017b-4e16-8498-77caadadda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535998-830C-4C04-AC80-42FF1B688600}"/>
</file>

<file path=customXml/itemProps2.xml><?xml version="1.0" encoding="utf-8"?>
<ds:datastoreItem xmlns:ds="http://schemas.openxmlformats.org/officeDocument/2006/customXml" ds:itemID="{B78BB280-CB95-4665-85DD-A91C5AE49A5C}"/>
</file>

<file path=customXml/itemProps3.xml><?xml version="1.0" encoding="utf-8"?>
<ds:datastoreItem xmlns:ds="http://schemas.openxmlformats.org/officeDocument/2006/customXml" ds:itemID="{CEE52D93-FEC8-4D16-83A2-8C3B5E19A5B2}"/>
</file>

<file path=docMetadata/LabelInfo.xml><?xml version="1.0" encoding="utf-8"?>
<clbl:labelList xmlns:clbl="http://schemas.microsoft.com/office/2020/mipLabelMetadata">
  <clbl:label id="{53892a22-9ad8-4c7e-bdb0-6fc54945e147}" enabled="1" method="Privileged" siteId="{c34dabd0-b767-49ed-841f-db692a1a6bf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King County Housing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Jesse Bennett</dc:creator>
  <cp:keywords/>
  <dc:description/>
  <cp:lastModifiedBy>Janita Clairmont</cp:lastModifiedBy>
  <cp:revision/>
  <dcterms:created xsi:type="dcterms:W3CDTF">2023-04-05T19:29:30Z</dcterms:created>
  <dcterms:modified xsi:type="dcterms:W3CDTF">2026-05-26T19:28:54Z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0x010100C53CED82E8935447A42D9704E728E05A</vt:lpwstr>
  </property>
  <property fmtid="{D5CDD505-2E9C-101B-9397-08002B2CF9AE}" pid="3" name="MediaServiceImageTags">
    <vt:lpwstr/>
  </property>
  <property fmtid="{D5CDD505-2E9C-101B-9397-08002B2CF9AE}" pid="4" name="xd_ProgID">
    <vt:lpwstr/>
  </property>
  <property fmtid="{D5CDD505-2E9C-101B-9397-08002B2CF9AE}" pid="5" name="NoHeat">
    <vt:bool>true</vt:bool>
  </property>
  <property fmtid="{D5CDD505-2E9C-101B-9397-08002B2CF9AE}" pid="6" name="ComplianceAssetId">
    <vt:lpwstr/>
  </property>
  <property fmtid="{D5CDD505-2E9C-101B-9397-08002B2CF9AE}" pid="7" name="TemplateUrl">
    <vt:lpwstr/>
  </property>
  <property fmtid="{D5CDD505-2E9C-101B-9397-08002B2CF9AE}" pid="8" name="ProjectDeferred">
    <vt:bool>true</vt:bool>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SS Version">
    <vt:lpwstr>25.1</vt:lpwstr>
  </property>
  <property fmtid="{D5CDD505-2E9C-101B-9397-08002B2CF9AE}" pid="13" name="Order">
    <vt:r8>6143400</vt:r8>
  </property>
</Properties>
</file>